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g-my.sharepoint.com/personal/natsumi_chiba_nsg_com/Documents/デスクトップ/IR部/ウェブサイト関連/2023年6月/"/>
    </mc:Choice>
  </mc:AlternateContent>
  <xr:revisionPtr revIDLastSave="34" documentId="8_{D496CFB5-C34D-4C32-ADD0-336D8ECB9752}" xr6:coauthVersionLast="47" xr6:coauthVersionMax="47" xr10:uidLastSave="{13B15855-8FC6-4275-B196-88ED0EAD457C}"/>
  <bookViews>
    <workbookView xWindow="2730" yWindow="2730" windowWidth="21600" windowHeight="11385" tabRatio="867" xr2:uid="{00000000-000D-0000-FFFF-FFFF00000000}"/>
  </bookViews>
  <sheets>
    <sheet name="インベスターズガイド" sheetId="2" r:id="rId1"/>
    <sheet name="Sheet1" sheetId="5" state="hidden" r:id="rId2"/>
    <sheet name="採取元" sheetId="4" state="hidden" r:id="rId3"/>
  </sheets>
  <definedNames>
    <definedName name="_xlnm.Print_Area" localSheetId="0">インベスターズガイド!$B$2:$T$109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3" i="2" l="1"/>
  <c r="W63" i="2"/>
  <c r="W60" i="2"/>
  <c r="W49" i="2"/>
  <c r="W48" i="2"/>
  <c r="W36" i="2"/>
  <c r="W22" i="2"/>
  <c r="W23" i="2"/>
  <c r="W24" i="2"/>
  <c r="W25" i="2"/>
  <c r="W26" i="2"/>
  <c r="W34" i="2"/>
  <c r="V53" i="2" l="1"/>
  <c r="V60" i="2"/>
  <c r="V49" i="2"/>
  <c r="V48" i="2"/>
  <c r="V36" i="2"/>
  <c r="V34" i="2"/>
  <c r="V62" i="2"/>
  <c r="V63" i="2"/>
  <c r="V22" i="2"/>
  <c r="V23" i="2"/>
  <c r="V24" i="2"/>
  <c r="V25" i="2"/>
  <c r="V26" i="2"/>
  <c r="U70" i="2"/>
  <c r="U63" i="2"/>
  <c r="T63" i="2"/>
  <c r="S62" i="2"/>
  <c r="R62" i="2"/>
  <c r="Q62" i="2"/>
  <c r="O62" i="2"/>
  <c r="K62" i="2"/>
  <c r="U60" i="2"/>
  <c r="U57" i="2"/>
  <c r="U53" i="2" s="1"/>
  <c r="U49" i="2"/>
  <c r="U48" i="2"/>
  <c r="U36" i="2"/>
  <c r="U34" i="2"/>
  <c r="U25" i="2"/>
  <c r="U24" i="2"/>
  <c r="U23" i="2"/>
  <c r="U22" i="2"/>
  <c r="U20" i="2"/>
  <c r="U26" i="2" s="1"/>
  <c r="T81" i="2"/>
  <c r="T76" i="2"/>
  <c r="T64" i="2"/>
  <c r="T20" i="2"/>
  <c r="T26" i="2" s="1"/>
  <c r="T60" i="2"/>
  <c r="T53" i="2"/>
  <c r="T49" i="2"/>
  <c r="T48" i="2"/>
  <c r="T36" i="2"/>
  <c r="T34" i="2"/>
  <c r="T25" i="2"/>
  <c r="T24" i="2"/>
  <c r="T23" i="2"/>
  <c r="T22" i="2"/>
  <c r="R60" i="2"/>
  <c r="Q60" i="2"/>
  <c r="P60" i="2"/>
  <c r="O60" i="2"/>
  <c r="N60" i="2"/>
  <c r="M60" i="2"/>
  <c r="L60" i="2"/>
  <c r="K60" i="2"/>
  <c r="I60" i="2"/>
  <c r="G60" i="2"/>
  <c r="F60" i="2"/>
  <c r="E60" i="2"/>
  <c r="D60" i="2"/>
  <c r="S60" i="2"/>
  <c r="S81" i="2"/>
  <c r="R64" i="2"/>
  <c r="S64" i="2"/>
  <c r="R63" i="2"/>
  <c r="S39" i="2"/>
  <c r="R39" i="2"/>
  <c r="R96" i="2"/>
  <c r="R90" i="2"/>
  <c r="R81" i="2"/>
  <c r="R76" i="2"/>
  <c r="R57" i="2"/>
  <c r="R53" i="2" s="1"/>
  <c r="R49" i="2"/>
  <c r="R45" i="2"/>
  <c r="R48" i="2" s="1"/>
  <c r="R34" i="2"/>
  <c r="R26" i="2"/>
  <c r="R25" i="2"/>
  <c r="R24" i="2"/>
  <c r="R23" i="2"/>
  <c r="R22" i="2"/>
  <c r="R36" i="2"/>
  <c r="S96" i="2"/>
  <c r="S76" i="2"/>
  <c r="S63" i="2"/>
  <c r="S57" i="2"/>
  <c r="S53" i="2" s="1"/>
  <c r="S49" i="2"/>
  <c r="S48" i="2"/>
  <c r="S26" i="2"/>
  <c r="S25" i="2"/>
  <c r="S24" i="2"/>
  <c r="S23" i="2"/>
  <c r="S34" i="2"/>
  <c r="Q26" i="2"/>
  <c r="Q25" i="2"/>
  <c r="Q24" i="2"/>
  <c r="Q23" i="2"/>
  <c r="Q90" i="2"/>
  <c r="Q81" i="2"/>
  <c r="Q70" i="2"/>
  <c r="Q64" i="2"/>
  <c r="Q57" i="2"/>
  <c r="Q53" i="2" s="1"/>
  <c r="Q49" i="2"/>
  <c r="Q45" i="2"/>
  <c r="Q48" i="2" s="1"/>
  <c r="Q39" i="2"/>
  <c r="Q16" i="2"/>
  <c r="Q9" i="2"/>
  <c r="Q36" i="2" s="1"/>
  <c r="E63" i="2"/>
  <c r="F63" i="2"/>
  <c r="I63" i="2"/>
  <c r="K49" i="2"/>
  <c r="L49" i="2"/>
  <c r="M49" i="2"/>
  <c r="O49" i="2"/>
  <c r="P49" i="2"/>
  <c r="I32" i="2"/>
  <c r="L34" i="2"/>
  <c r="M34" i="2"/>
  <c r="K34" i="2"/>
  <c r="E32" i="2"/>
  <c r="F32" i="2"/>
  <c r="G32" i="2"/>
  <c r="D32" i="2"/>
  <c r="N33" i="2"/>
  <c r="N34" i="2" s="1"/>
  <c r="P81" i="2"/>
  <c r="K16" i="2"/>
  <c r="K63" i="2" s="1"/>
  <c r="L16" i="2"/>
  <c r="L22" i="2" s="1"/>
  <c r="M16" i="2"/>
  <c r="M63" i="2" s="1"/>
  <c r="N16" i="2"/>
  <c r="N22" i="2" s="1"/>
  <c r="O16" i="2"/>
  <c r="O63" i="2" s="1"/>
  <c r="P16" i="2"/>
  <c r="P90" i="2"/>
  <c r="P70" i="2"/>
  <c r="P45" i="2"/>
  <c r="P48" i="2" s="1"/>
  <c r="P25" i="2"/>
  <c r="P24" i="2"/>
  <c r="P23" i="2"/>
  <c r="P26" i="2"/>
  <c r="P64" i="2"/>
  <c r="P57" i="2"/>
  <c r="P53" i="2" s="1"/>
  <c r="P39" i="2"/>
  <c r="P9" i="2"/>
  <c r="P36" i="2" s="1"/>
  <c r="O81" i="2"/>
  <c r="O70" i="2"/>
  <c r="O64" i="2"/>
  <c r="N52" i="2"/>
  <c r="N51" i="2"/>
  <c r="N46" i="2"/>
  <c r="O39" i="2"/>
  <c r="N38" i="2"/>
  <c r="N35" i="2"/>
  <c r="N36" i="2" s="1"/>
  <c r="O9" i="2"/>
  <c r="O34" i="2" s="1"/>
  <c r="O57" i="2"/>
  <c r="O53" i="2" s="1"/>
  <c r="O48" i="2"/>
  <c r="O26" i="2"/>
  <c r="O25" i="2"/>
  <c r="O24" i="2"/>
  <c r="O23" i="2"/>
  <c r="D57" i="2"/>
  <c r="D48" i="2"/>
  <c r="D36" i="2"/>
  <c r="M45" i="2"/>
  <c r="M48" i="2" s="1"/>
  <c r="N57" i="2"/>
  <c r="N53" i="2" s="1"/>
  <c r="N26" i="2"/>
  <c r="N25" i="2"/>
  <c r="N24" i="2"/>
  <c r="N23" i="2"/>
  <c r="I62" i="2"/>
  <c r="F49" i="2"/>
  <c r="M26" i="2"/>
  <c r="M25" i="2"/>
  <c r="M24" i="2"/>
  <c r="M23" i="2"/>
  <c r="L23" i="2"/>
  <c r="L24" i="2"/>
  <c r="L25" i="2"/>
  <c r="L26" i="2"/>
  <c r="K23" i="2"/>
  <c r="K24" i="2"/>
  <c r="K25" i="2"/>
  <c r="K26" i="2"/>
  <c r="G26" i="2"/>
  <c r="G25" i="2"/>
  <c r="G24" i="2"/>
  <c r="G23" i="2"/>
  <c r="G22" i="2"/>
  <c r="I26" i="2"/>
  <c r="I25" i="2"/>
  <c r="I24" i="2"/>
  <c r="I23" i="2"/>
  <c r="I22" i="2"/>
  <c r="M57" i="2"/>
  <c r="M53" i="2" s="1"/>
  <c r="M36" i="2"/>
  <c r="I48" i="2"/>
  <c r="L48" i="2"/>
  <c r="K48" i="2"/>
  <c r="K96" i="2"/>
  <c r="K57" i="2"/>
  <c r="K53" i="2" s="1"/>
  <c r="K36" i="2"/>
  <c r="L57" i="2"/>
  <c r="L53" i="2" s="1"/>
  <c r="L36" i="2"/>
  <c r="I96" i="2"/>
  <c r="I74" i="2"/>
  <c r="I57" i="2"/>
  <c r="I53" i="2" s="1"/>
  <c r="I36" i="2"/>
  <c r="G57" i="2"/>
  <c r="G53" i="2" s="1"/>
  <c r="G49" i="2"/>
  <c r="G48" i="2"/>
  <c r="F48" i="2"/>
  <c r="G36" i="2"/>
  <c r="F57" i="2"/>
  <c r="F36" i="2"/>
  <c r="F26" i="2"/>
  <c r="F25" i="2"/>
  <c r="F24" i="2"/>
  <c r="F23" i="2"/>
  <c r="F22" i="2"/>
  <c r="E57" i="2"/>
  <c r="E53" i="2" s="1"/>
  <c r="E45" i="2"/>
  <c r="E46" i="2"/>
  <c r="E49" i="2" s="1"/>
  <c r="E96" i="2"/>
  <c r="D26" i="2"/>
  <c r="D38" i="2"/>
  <c r="D49" i="2"/>
  <c r="D25" i="2"/>
  <c r="D24" i="2"/>
  <c r="D23" i="2"/>
  <c r="D16" i="2"/>
  <c r="D22" i="2" s="1"/>
  <c r="E26" i="2"/>
  <c r="E25" i="2"/>
  <c r="E22" i="2"/>
  <c r="E36" i="2"/>
  <c r="E24" i="2"/>
  <c r="E23" i="2"/>
  <c r="K22" i="2"/>
  <c r="S36" i="2"/>
  <c r="S22" i="2"/>
  <c r="O36" i="2" l="1"/>
  <c r="P34" i="2"/>
  <c r="N49" i="2"/>
  <c r="P22" i="2"/>
  <c r="L63" i="2"/>
  <c r="E48" i="2"/>
  <c r="Q22" i="2"/>
  <c r="D63" i="2"/>
  <c r="N63" i="2"/>
  <c r="P63" i="2"/>
  <c r="N48" i="2"/>
  <c r="O22" i="2"/>
  <c r="M22" i="2"/>
  <c r="Q63" i="2"/>
  <c r="Q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TetsuyaHigaki</author>
  </authors>
  <commentList>
    <comment ref="K71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IFRS移行に伴い、事業部門別の減価償却費は割愛となりました</t>
        </r>
      </text>
    </comment>
  </commentList>
</comments>
</file>

<file path=xl/sharedStrings.xml><?xml version="1.0" encoding="utf-8"?>
<sst xmlns="http://schemas.openxmlformats.org/spreadsheetml/2006/main" count="348" uniqueCount="189">
  <si>
    <t>項目</t>
  </si>
  <si>
    <t>単位</t>
  </si>
  <si>
    <t>百万円</t>
  </si>
  <si>
    <t>資本金</t>
  </si>
  <si>
    <t>1株当たり配当額</t>
  </si>
  <si>
    <t>円</t>
  </si>
  <si>
    <t>人</t>
  </si>
  <si>
    <t>日本板硝子株式会社</t>
    <rPh sb="0" eb="2">
      <t>ニホン</t>
    </rPh>
    <rPh sb="2" eb="3">
      <t>イタ</t>
    </rPh>
    <rPh sb="3" eb="5">
      <t>ガラス</t>
    </rPh>
    <rPh sb="5" eb="7">
      <t>カブシキ</t>
    </rPh>
    <rPh sb="7" eb="9">
      <t>ガイシャ</t>
    </rPh>
    <phoneticPr fontId="2"/>
  </si>
  <si>
    <t>　　　（内訳）ガラス・建材事業</t>
    <rPh sb="4" eb="6">
      <t>ウチワケ</t>
    </rPh>
    <rPh sb="11" eb="13">
      <t>ケンザイ</t>
    </rPh>
    <rPh sb="13" eb="15">
      <t>ジギョウ</t>
    </rPh>
    <phoneticPr fontId="2"/>
  </si>
  <si>
    <t>　　　　　　　情報電子事業</t>
    <rPh sb="7" eb="9">
      <t>ジョウホウ</t>
    </rPh>
    <rPh sb="9" eb="11">
      <t>デンシ</t>
    </rPh>
    <rPh sb="11" eb="13">
      <t>ジギョウ</t>
    </rPh>
    <phoneticPr fontId="2"/>
  </si>
  <si>
    <t>　　　　　　　その他の事業</t>
    <rPh sb="9" eb="10">
      <t>タ</t>
    </rPh>
    <rPh sb="11" eb="13">
      <t>ジギョウ</t>
    </rPh>
    <phoneticPr fontId="2"/>
  </si>
  <si>
    <t>売上総利益</t>
    <rPh sb="0" eb="2">
      <t>ウリアゲ</t>
    </rPh>
    <rPh sb="2" eb="5">
      <t>ソウリエキ</t>
    </rPh>
    <phoneticPr fontId="2"/>
  </si>
  <si>
    <t>営業利益</t>
    <rPh sb="0" eb="2">
      <t>エイギョウ</t>
    </rPh>
    <rPh sb="2" eb="4">
      <t>リエキ</t>
    </rPh>
    <phoneticPr fontId="2"/>
  </si>
  <si>
    <t>総資産</t>
    <rPh sb="0" eb="3">
      <t>ソウシサン</t>
    </rPh>
    <phoneticPr fontId="2"/>
  </si>
  <si>
    <t>営業キャッシュフロー</t>
    <rPh sb="0" eb="2">
      <t>エイギョウ</t>
    </rPh>
    <phoneticPr fontId="2"/>
  </si>
  <si>
    <t>投資キャッシュフロー</t>
    <rPh sb="0" eb="2">
      <t>トウシ</t>
    </rPh>
    <phoneticPr fontId="2"/>
  </si>
  <si>
    <t>財務キャッシュフロー</t>
    <rPh sb="0" eb="2">
      <t>ザイム</t>
    </rPh>
    <phoneticPr fontId="2"/>
  </si>
  <si>
    <t>現金及び現金同等物の期末残高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10" eb="12">
      <t>キマツ</t>
    </rPh>
    <rPh sb="12" eb="14">
      <t>ザンダカ</t>
    </rPh>
    <phoneticPr fontId="2"/>
  </si>
  <si>
    <t>　</t>
    <phoneticPr fontId="2"/>
  </si>
  <si>
    <t>研究開発費</t>
    <rPh sb="0" eb="2">
      <t>ケンキュウ</t>
    </rPh>
    <rPh sb="2" eb="5">
      <t>カイハツヒ</t>
    </rPh>
    <phoneticPr fontId="2"/>
  </si>
  <si>
    <t>発行済株式</t>
    <rPh sb="0" eb="2">
      <t>ハッコウ</t>
    </rPh>
    <rPh sb="2" eb="3">
      <t>ス</t>
    </rPh>
    <rPh sb="3" eb="5">
      <t>カブシキ</t>
    </rPh>
    <phoneticPr fontId="2"/>
  </si>
  <si>
    <t>　　金融機関、証券会社</t>
    <rPh sb="2" eb="4">
      <t>キンユウ</t>
    </rPh>
    <rPh sb="4" eb="6">
      <t>キカン</t>
    </rPh>
    <rPh sb="7" eb="11">
      <t>ショウケンカイシャ</t>
    </rPh>
    <phoneticPr fontId="2"/>
  </si>
  <si>
    <t>　　その他の法人</t>
    <rPh sb="4" eb="5">
      <t>タ</t>
    </rPh>
    <rPh sb="6" eb="8">
      <t>ホウジン</t>
    </rPh>
    <phoneticPr fontId="2"/>
  </si>
  <si>
    <t>　　外国法人等</t>
    <rPh sb="2" eb="4">
      <t>ガイコク</t>
    </rPh>
    <rPh sb="4" eb="6">
      <t>ホウジン</t>
    </rPh>
    <rPh sb="6" eb="7">
      <t>トウ</t>
    </rPh>
    <phoneticPr fontId="2"/>
  </si>
  <si>
    <t>　　個人その他</t>
    <rPh sb="2" eb="4">
      <t>コジン</t>
    </rPh>
    <rPh sb="6" eb="7">
      <t>タ</t>
    </rPh>
    <phoneticPr fontId="2"/>
  </si>
  <si>
    <t>株主数</t>
    <rPh sb="0" eb="2">
      <t>カブヌシ</t>
    </rPh>
    <rPh sb="2" eb="3">
      <t>スウ</t>
    </rPh>
    <phoneticPr fontId="2"/>
  </si>
  <si>
    <t>所有者別持株比率</t>
    <rPh sb="0" eb="3">
      <t>ショユウシャ</t>
    </rPh>
    <rPh sb="3" eb="4">
      <t>ベツ</t>
    </rPh>
    <rPh sb="4" eb="6">
      <t>モチカブ</t>
    </rPh>
    <rPh sb="6" eb="8">
      <t>ヒリツ</t>
    </rPh>
    <phoneticPr fontId="2"/>
  </si>
  <si>
    <t>株価　　　最高</t>
    <rPh sb="0" eb="2">
      <t>カブカ</t>
    </rPh>
    <rPh sb="5" eb="7">
      <t>サイコウ</t>
    </rPh>
    <phoneticPr fontId="2"/>
  </si>
  <si>
    <t>　　　　　　最低</t>
    <rPh sb="6" eb="8">
      <t>サイテイ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</si>
  <si>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</si>
  <si>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海外売上比率</t>
    <rPh sb="0" eb="2">
      <t>カイガイ</t>
    </rPh>
    <rPh sb="2" eb="4">
      <t>ウリアゲ</t>
    </rPh>
    <rPh sb="4" eb="6">
      <t>ヒリツ</t>
    </rPh>
    <phoneticPr fontId="2"/>
  </si>
  <si>
    <t>有利子負債</t>
    <rPh sb="0" eb="1">
      <t>ユウ</t>
    </rPh>
    <rPh sb="1" eb="3">
      <t>リシ</t>
    </rPh>
    <rPh sb="3" eb="5">
      <t>フサイ</t>
    </rPh>
    <phoneticPr fontId="2"/>
  </si>
  <si>
    <t>設備投資</t>
    <rPh sb="0" eb="2">
      <t>セツビ</t>
    </rPh>
    <rPh sb="2" eb="4">
      <t>トウシ</t>
    </rPh>
    <phoneticPr fontId="2"/>
  </si>
  <si>
    <t>(単体）売上高</t>
    <rPh sb="1" eb="3">
      <t>タンタイ</t>
    </rPh>
    <phoneticPr fontId="2"/>
  </si>
  <si>
    <t>（単体）経常利益</t>
    <rPh sb="1" eb="3">
      <t>タンタイ</t>
    </rPh>
    <phoneticPr fontId="2"/>
  </si>
  <si>
    <t>（単体）当期純利益</t>
    <rPh sb="1" eb="3">
      <t>タンタイ</t>
    </rPh>
    <phoneticPr fontId="2"/>
  </si>
  <si>
    <t>（単体）従業員数</t>
    <rPh sb="1" eb="3">
      <t>タンタイ</t>
    </rPh>
    <phoneticPr fontId="2"/>
  </si>
  <si>
    <t xml:space="preserve">最近連結会計年度の指標推移 </t>
    <rPh sb="0" eb="2">
      <t>サイキン</t>
    </rPh>
    <rPh sb="2" eb="4">
      <t>レンケツ</t>
    </rPh>
    <rPh sb="4" eb="6">
      <t>カイケイ</t>
    </rPh>
    <rPh sb="6" eb="8">
      <t>ネンド</t>
    </rPh>
    <phoneticPr fontId="2"/>
  </si>
  <si>
    <t>受取利息、受取配当金</t>
    <rPh sb="0" eb="2">
      <t>ウケトリ</t>
    </rPh>
    <rPh sb="2" eb="4">
      <t>リソク</t>
    </rPh>
    <rPh sb="5" eb="7">
      <t>ウケトリ</t>
    </rPh>
    <rPh sb="7" eb="10">
      <t>ハイトウキン</t>
    </rPh>
    <phoneticPr fontId="2"/>
  </si>
  <si>
    <t>支払利息</t>
    <rPh sb="0" eb="2">
      <t>シハラ</t>
    </rPh>
    <rPh sb="2" eb="4">
      <t>リソク</t>
    </rPh>
    <phoneticPr fontId="2"/>
  </si>
  <si>
    <t>経常利益</t>
    <phoneticPr fontId="2"/>
  </si>
  <si>
    <t>税金等調整前当期純利益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</si>
  <si>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株主資本</t>
    <rPh sb="0" eb="2">
      <t>カブヌシ</t>
    </rPh>
    <rPh sb="2" eb="4">
      <t>シホン</t>
    </rPh>
    <phoneticPr fontId="2"/>
  </si>
  <si>
    <t>従業員数</t>
    <rPh sb="0" eb="3">
      <t>ジュウギョウイン</t>
    </rPh>
    <rPh sb="3" eb="4">
      <t>スウ</t>
    </rPh>
    <phoneticPr fontId="2"/>
  </si>
  <si>
    <t>　　　　　　　消去又は全社</t>
    <rPh sb="7" eb="9">
      <t>ショウキョ</t>
    </rPh>
    <rPh sb="9" eb="10">
      <t>マタ</t>
    </rPh>
    <rPh sb="11" eb="13">
      <t>ゼンシャ</t>
    </rPh>
    <phoneticPr fontId="2"/>
  </si>
  <si>
    <t>千株</t>
    <rPh sb="0" eb="1">
      <t>セン</t>
    </rPh>
    <rPh sb="1" eb="2">
      <t>カブ</t>
    </rPh>
    <phoneticPr fontId="2"/>
  </si>
  <si>
    <t>%</t>
    <phoneticPr fontId="2"/>
  </si>
  <si>
    <t>　　　　　　　硝子繊維事業</t>
    <rPh sb="7" eb="9">
      <t>ガラス</t>
    </rPh>
    <rPh sb="9" eb="11">
      <t>センイ</t>
    </rPh>
    <rPh sb="11" eb="13">
      <t>ジギョウ</t>
    </rPh>
    <phoneticPr fontId="2"/>
  </si>
  <si>
    <t>　　売上高営業利益率</t>
    <rPh sb="2" eb="4">
      <t>ウリアゲ</t>
    </rPh>
    <rPh sb="4" eb="5">
      <t>ダカ</t>
    </rPh>
    <rPh sb="5" eb="7">
      <t>エイギョウ</t>
    </rPh>
    <rPh sb="7" eb="9">
      <t>リエキ</t>
    </rPh>
    <rPh sb="9" eb="10">
      <t>リツ</t>
    </rPh>
    <phoneticPr fontId="2"/>
  </si>
  <si>
    <t>　　売上高経常利益率</t>
    <rPh sb="2" eb="4">
      <t>ウリアゲ</t>
    </rPh>
    <rPh sb="4" eb="5">
      <t>ダカ</t>
    </rPh>
    <rPh sb="5" eb="7">
      <t>ケイジョウ</t>
    </rPh>
    <rPh sb="7" eb="9">
      <t>リエキ</t>
    </rPh>
    <rPh sb="9" eb="10">
      <t>リツ</t>
    </rPh>
    <phoneticPr fontId="2"/>
  </si>
  <si>
    <t>　　売上高当期利益率</t>
    <rPh sb="2" eb="4">
      <t>ウリアゲ</t>
    </rPh>
    <rPh sb="4" eb="5">
      <t>ダカ</t>
    </rPh>
    <rPh sb="5" eb="7">
      <t>トウキ</t>
    </rPh>
    <rPh sb="7" eb="9">
      <t>リエキ</t>
    </rPh>
    <rPh sb="9" eb="10">
      <t>リツ</t>
    </rPh>
    <phoneticPr fontId="2"/>
  </si>
  <si>
    <t>配当性向</t>
    <rPh sb="0" eb="2">
      <t>ハイトウ</t>
    </rPh>
    <rPh sb="2" eb="4">
      <t>セイコウ</t>
    </rPh>
    <phoneticPr fontId="2"/>
  </si>
  <si>
    <t>黄色</t>
    <rPh sb="0" eb="2">
      <t>キイロ</t>
    </rPh>
    <phoneticPr fontId="2"/>
  </si>
  <si>
    <t>部分は、新規追加項目</t>
    <rPh sb="0" eb="2">
      <t>ブブン</t>
    </rPh>
    <rPh sb="4" eb="6">
      <t>シンキ</t>
    </rPh>
    <rPh sb="6" eb="8">
      <t>ツイカ</t>
    </rPh>
    <rPh sb="8" eb="10">
      <t>コウモク</t>
    </rPh>
    <phoneticPr fontId="2"/>
  </si>
  <si>
    <t>株主資本比率</t>
    <rPh sb="0" eb="2">
      <t>カブヌシ</t>
    </rPh>
    <rPh sb="2" eb="4">
      <t>シホン</t>
    </rPh>
    <rPh sb="4" eb="6">
      <t>ヒリツ</t>
    </rPh>
    <phoneticPr fontId="2"/>
  </si>
  <si>
    <t>（フリーキャッシュフロー）</t>
    <phoneticPr fontId="2"/>
  </si>
  <si>
    <t>総資産事業利益率（ROA）</t>
    <rPh sb="0" eb="3">
      <t>ソウシサン</t>
    </rPh>
    <rPh sb="3" eb="5">
      <t>ジギョウ</t>
    </rPh>
    <rPh sb="5" eb="7">
      <t>リエキ</t>
    </rPh>
    <rPh sb="7" eb="8">
      <t>リツ</t>
    </rPh>
    <phoneticPr fontId="2"/>
  </si>
  <si>
    <t>株主資本当期利益率（ROE）</t>
    <rPh sb="0" eb="2">
      <t>カブヌシ</t>
    </rPh>
    <rPh sb="2" eb="4">
      <t>シホン</t>
    </rPh>
    <rPh sb="4" eb="6">
      <t>トウキ</t>
    </rPh>
    <rPh sb="6" eb="8">
      <t>リエキ</t>
    </rPh>
    <rPh sb="8" eb="9">
      <t>リツ</t>
    </rPh>
    <phoneticPr fontId="2"/>
  </si>
  <si>
    <t>第135期</t>
    <phoneticPr fontId="2"/>
  </si>
  <si>
    <t>第136期</t>
    <phoneticPr fontId="2"/>
  </si>
  <si>
    <t>第137期</t>
    <phoneticPr fontId="2"/>
  </si>
  <si>
    <t>第138期</t>
    <phoneticPr fontId="2"/>
  </si>
  <si>
    <t>第139期</t>
    <phoneticPr fontId="2"/>
  </si>
  <si>
    <t>平成13年3月</t>
    <phoneticPr fontId="2"/>
  </si>
  <si>
    <t>平成14年3月</t>
    <phoneticPr fontId="2"/>
  </si>
  <si>
    <t>平成15年3月</t>
    <phoneticPr fontId="2"/>
  </si>
  <si>
    <t>平成16年3月</t>
    <phoneticPr fontId="2"/>
  </si>
  <si>
    <t>平成17年3月</t>
    <phoneticPr fontId="2"/>
  </si>
  <si>
    <t>2001/3</t>
    <phoneticPr fontId="2"/>
  </si>
  <si>
    <t>2002/3</t>
    <phoneticPr fontId="2"/>
  </si>
  <si>
    <t>2003/3</t>
    <phoneticPr fontId="2"/>
  </si>
  <si>
    <t>2004/3</t>
    <phoneticPr fontId="2"/>
  </si>
  <si>
    <t>2005/3</t>
    <phoneticPr fontId="2"/>
  </si>
  <si>
    <t>売上高</t>
    <phoneticPr fontId="2"/>
  </si>
  <si>
    <t>当期純利益</t>
    <phoneticPr fontId="2"/>
  </si>
  <si>
    <t>　</t>
    <phoneticPr fontId="2"/>
  </si>
  <si>
    <t>D/Eレシオ</t>
    <phoneticPr fontId="2"/>
  </si>
  <si>
    <t>１株当たり当期純利益（EPS）</t>
    <phoneticPr fontId="2"/>
  </si>
  <si>
    <t>１株当たり純資産額（BPS）</t>
    <phoneticPr fontId="2"/>
  </si>
  <si>
    <t>１株当たりフリーキャッシュフロー（CFPS）</t>
    <phoneticPr fontId="2"/>
  </si>
  <si>
    <t>インタレスト･カバレッジ・レシオ</t>
    <phoneticPr fontId="2"/>
  </si>
  <si>
    <t>第141期</t>
    <phoneticPr fontId="2"/>
  </si>
  <si>
    <t>平成19年3月</t>
    <phoneticPr fontId="2"/>
  </si>
  <si>
    <t>　　　　　(消去又は全社)</t>
    <rPh sb="6" eb="8">
      <t>ショウキョ</t>
    </rPh>
    <rPh sb="8" eb="9">
      <t>マタ</t>
    </rPh>
    <rPh sb="10" eb="12">
      <t>ゼンシャ</t>
    </rPh>
    <phoneticPr fontId="2"/>
  </si>
  <si>
    <t>純資産(少数持分除く)</t>
    <rPh sb="0" eb="3">
      <t>ジュンシサン</t>
    </rPh>
    <rPh sb="4" eb="6">
      <t>ショウスウ</t>
    </rPh>
    <rPh sb="6" eb="7">
      <t>モ</t>
    </rPh>
    <rPh sb="7" eb="8">
      <t>ブン</t>
    </rPh>
    <rPh sb="8" eb="9">
      <t>ノゾ</t>
    </rPh>
    <phoneticPr fontId="2"/>
  </si>
  <si>
    <t>第142期</t>
    <phoneticPr fontId="2"/>
  </si>
  <si>
    <t>平成20年3月</t>
    <phoneticPr fontId="2"/>
  </si>
  <si>
    <t>2007/3</t>
    <phoneticPr fontId="2"/>
  </si>
  <si>
    <t>2008/3</t>
    <phoneticPr fontId="2"/>
  </si>
  <si>
    <t>平成21年3月</t>
    <rPh sb="0" eb="2">
      <t>ヘイセイ</t>
    </rPh>
    <rPh sb="4" eb="5">
      <t>ネン</t>
    </rPh>
    <rPh sb="6" eb="7">
      <t>ガツ</t>
    </rPh>
    <phoneticPr fontId="2"/>
  </si>
  <si>
    <t>第143期</t>
    <phoneticPr fontId="2"/>
  </si>
  <si>
    <t>2009/3</t>
    <phoneticPr fontId="2"/>
  </si>
  <si>
    <t>-</t>
    <phoneticPr fontId="2"/>
  </si>
  <si>
    <t>第144期</t>
    <phoneticPr fontId="2"/>
  </si>
  <si>
    <t>平成22年3月</t>
    <rPh sb="0" eb="2">
      <t>ヘイセイ</t>
    </rPh>
    <rPh sb="4" eb="5">
      <t>ネン</t>
    </rPh>
    <rPh sb="6" eb="7">
      <t>ガツ</t>
    </rPh>
    <phoneticPr fontId="2"/>
  </si>
  <si>
    <t>2010/3</t>
    <phoneticPr fontId="2"/>
  </si>
  <si>
    <t>第145期</t>
    <phoneticPr fontId="2"/>
  </si>
  <si>
    <t>平成23年3月</t>
    <rPh sb="0" eb="2">
      <t>ヘイセイ</t>
    </rPh>
    <rPh sb="4" eb="5">
      <t>ネン</t>
    </rPh>
    <rPh sb="6" eb="7">
      <t>ガツ</t>
    </rPh>
    <phoneticPr fontId="2"/>
  </si>
  <si>
    <t>2011/3</t>
    <phoneticPr fontId="2"/>
  </si>
  <si>
    <t>資産</t>
    <rPh sb="0" eb="2">
      <t>シサン</t>
    </rPh>
    <phoneticPr fontId="2"/>
  </si>
  <si>
    <t>第146期</t>
    <phoneticPr fontId="2"/>
  </si>
  <si>
    <t>平成24年3月</t>
    <rPh sb="0" eb="2">
      <t>ヘイセイ</t>
    </rPh>
    <rPh sb="4" eb="5">
      <t>ネン</t>
    </rPh>
    <rPh sb="6" eb="7">
      <t>ガツ</t>
    </rPh>
    <phoneticPr fontId="2"/>
  </si>
  <si>
    <t>2012/3</t>
    <phoneticPr fontId="2"/>
  </si>
  <si>
    <t>IFRS</t>
    <phoneticPr fontId="2"/>
  </si>
  <si>
    <t>日本会計基準</t>
    <rPh sb="0" eb="2">
      <t>ニホン</t>
    </rPh>
    <rPh sb="2" eb="3">
      <t>カイ</t>
    </rPh>
    <rPh sb="3" eb="4">
      <t>ケイ</t>
    </rPh>
    <rPh sb="4" eb="6">
      <t>キジュン</t>
    </rPh>
    <phoneticPr fontId="2"/>
  </si>
  <si>
    <t>会計基準</t>
    <rPh sb="0" eb="1">
      <t>カイ</t>
    </rPh>
    <rPh sb="1" eb="2">
      <t>ケイ</t>
    </rPh>
    <rPh sb="2" eb="4">
      <t>キジュン</t>
    </rPh>
    <phoneticPr fontId="2"/>
  </si>
  <si>
    <t>第147期</t>
    <phoneticPr fontId="2"/>
  </si>
  <si>
    <t>平成25年3月</t>
    <rPh sb="0" eb="2">
      <t>ヘイセイ</t>
    </rPh>
    <rPh sb="4" eb="5">
      <t>ネン</t>
    </rPh>
    <rPh sb="6" eb="7">
      <t>ガツ</t>
    </rPh>
    <phoneticPr fontId="2"/>
  </si>
  <si>
    <t>2013/3</t>
    <phoneticPr fontId="2"/>
  </si>
  <si>
    <t>　　　　　 高機能ガラス事業</t>
    <rPh sb="6" eb="9">
      <t>コウキノウ</t>
    </rPh>
    <rPh sb="12" eb="14">
      <t>ジギョウ</t>
    </rPh>
    <phoneticPr fontId="2"/>
  </si>
  <si>
    <t>　　　　　 高機能ガラス事業</t>
    <rPh sb="6" eb="7">
      <t>コウ</t>
    </rPh>
    <rPh sb="12" eb="14">
      <t>ジギョウ</t>
    </rPh>
    <phoneticPr fontId="2"/>
  </si>
  <si>
    <t>　　　　　高機能ガラス事業</t>
    <rPh sb="5" eb="6">
      <t>コウ</t>
    </rPh>
    <rPh sb="11" eb="13">
      <t>ジギョウ</t>
    </rPh>
    <phoneticPr fontId="2"/>
  </si>
  <si>
    <t>　　　　　 高機能ガラス事業</t>
    <rPh sb="6" eb="7">
      <t>コウ</t>
    </rPh>
    <rPh sb="7" eb="9">
      <t>キノウ</t>
    </rPh>
    <rPh sb="12" eb="14">
      <t>ジギョウ</t>
    </rPh>
    <phoneticPr fontId="2"/>
  </si>
  <si>
    <t>第148期</t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</si>
  <si>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</si>
  <si>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2014/3</t>
    <phoneticPr fontId="2"/>
  </si>
  <si>
    <t xml:space="preserve"> (内訳) 建築用ガラス事業</t>
    <rPh sb="2" eb="4">
      <t>ウチワケ</t>
    </rPh>
    <rPh sb="6" eb="8">
      <t>ケンチク</t>
    </rPh>
    <rPh sb="8" eb="9">
      <t>ヨウ</t>
    </rPh>
    <rPh sb="12" eb="14">
      <t>ジギョウ</t>
    </rPh>
    <phoneticPr fontId="2"/>
  </si>
  <si>
    <t>　　　　　   自動車用ガラス事業</t>
    <rPh sb="8" eb="11">
      <t>ジドウシャ</t>
    </rPh>
    <rPh sb="11" eb="12">
      <t>ヨウ</t>
    </rPh>
    <rPh sb="15" eb="17">
      <t>ジギョウ</t>
    </rPh>
    <phoneticPr fontId="2"/>
  </si>
  <si>
    <t>　　　その他の事業</t>
    <rPh sb="5" eb="6">
      <t>タ</t>
    </rPh>
    <rPh sb="7" eb="9">
      <t>ジギョウ</t>
    </rPh>
    <phoneticPr fontId="2"/>
  </si>
  <si>
    <t>（単体）売上高</t>
    <rPh sb="1" eb="3">
      <t>タンタイ</t>
    </rPh>
    <phoneticPr fontId="2"/>
  </si>
  <si>
    <t>　　　　　  自動車用ガラス事業</t>
    <rPh sb="7" eb="10">
      <t>ジドウシャ</t>
    </rPh>
    <rPh sb="10" eb="11">
      <t>ヨウ</t>
    </rPh>
    <rPh sb="14" eb="16">
      <t>ジギョウ</t>
    </rPh>
    <phoneticPr fontId="2"/>
  </si>
  <si>
    <t>連結会計年度の指標推移（2007/3以降）</t>
    <rPh sb="0" eb="2">
      <t>レンケツ</t>
    </rPh>
    <rPh sb="2" eb="4">
      <t>カイケイ</t>
    </rPh>
    <rPh sb="4" eb="6">
      <t>ネンド</t>
    </rPh>
    <rPh sb="18" eb="20">
      <t>イコウ</t>
    </rPh>
    <phoneticPr fontId="2"/>
  </si>
  <si>
    <t>第149期</t>
    <phoneticPr fontId="2"/>
  </si>
  <si>
    <t>平成27年3月</t>
    <rPh sb="0" eb="2">
      <t>ヘイセイ</t>
    </rPh>
    <rPh sb="4" eb="5">
      <t>ネン</t>
    </rPh>
    <rPh sb="6" eb="7">
      <t>ガツ</t>
    </rPh>
    <phoneticPr fontId="2"/>
  </si>
  <si>
    <t>2015/3</t>
    <phoneticPr fontId="2"/>
  </si>
  <si>
    <t>営業キャッシュ・フロー</t>
    <rPh sb="0" eb="2">
      <t>エイギョウ</t>
    </rPh>
    <phoneticPr fontId="2"/>
  </si>
  <si>
    <t>投資キャッシュ・フロー</t>
    <rPh sb="0" eb="2">
      <t>トウシ</t>
    </rPh>
    <phoneticPr fontId="2"/>
  </si>
  <si>
    <t>（単体）純資産合計</t>
    <rPh sb="1" eb="3">
      <t>タンタイ</t>
    </rPh>
    <rPh sb="4" eb="7">
      <t>ジュンシサン</t>
    </rPh>
    <rPh sb="7" eb="9">
      <t>ゴウケイ</t>
    </rPh>
    <phoneticPr fontId="2"/>
  </si>
  <si>
    <t>百万円</t>
    <phoneticPr fontId="2"/>
  </si>
  <si>
    <t>第150期</t>
    <phoneticPr fontId="2"/>
  </si>
  <si>
    <t>平成28年3月</t>
    <rPh sb="0" eb="2">
      <t>ヘイセイ</t>
    </rPh>
    <rPh sb="4" eb="5">
      <t>ネン</t>
    </rPh>
    <rPh sb="6" eb="7">
      <t>ガツ</t>
    </rPh>
    <phoneticPr fontId="2"/>
  </si>
  <si>
    <t>2016/3</t>
    <phoneticPr fontId="2"/>
  </si>
  <si>
    <t>個別開示項目</t>
    <rPh sb="0" eb="2">
      <t>コベツ</t>
    </rPh>
    <rPh sb="2" eb="4">
      <t>カイジ</t>
    </rPh>
    <rPh sb="4" eb="6">
      <t>コウモク</t>
    </rPh>
    <phoneticPr fontId="2"/>
  </si>
  <si>
    <t>売上高営業利益率</t>
    <rPh sb="0" eb="2">
      <t>ウリアゲ</t>
    </rPh>
    <rPh sb="2" eb="3">
      <t>ダカ</t>
    </rPh>
    <rPh sb="3" eb="5">
      <t>エイギョウ</t>
    </rPh>
    <rPh sb="5" eb="7">
      <t>リエキ</t>
    </rPh>
    <rPh sb="7" eb="8">
      <t>リツ</t>
    </rPh>
    <phoneticPr fontId="2"/>
  </si>
  <si>
    <t>(内訳) 建築用ガラス事業</t>
    <rPh sb="1" eb="3">
      <t>ウチワケ</t>
    </rPh>
    <rPh sb="5" eb="7">
      <t>ケンチク</t>
    </rPh>
    <rPh sb="7" eb="8">
      <t>ヨウ</t>
    </rPh>
    <rPh sb="11" eb="13">
      <t>ジギョウ</t>
    </rPh>
    <phoneticPr fontId="2"/>
  </si>
  <si>
    <t xml:space="preserve">            自動車用ガラス事業</t>
    <rPh sb="12" eb="15">
      <t>ジドウシャ</t>
    </rPh>
    <rPh sb="15" eb="16">
      <t>ヨウ</t>
    </rPh>
    <rPh sb="19" eb="21">
      <t>ジギョウ</t>
    </rPh>
    <phoneticPr fontId="2"/>
  </si>
  <si>
    <t xml:space="preserve">         高機能ガラス事業</t>
    <rPh sb="9" eb="12">
      <t>コウキノウ</t>
    </rPh>
    <rPh sb="15" eb="17">
      <t>ジギョウ</t>
    </rPh>
    <phoneticPr fontId="2"/>
  </si>
  <si>
    <t xml:space="preserve">    その他の事業</t>
    <rPh sb="6" eb="7">
      <t>タ</t>
    </rPh>
    <rPh sb="8" eb="10">
      <t>ジギョウ</t>
    </rPh>
    <phoneticPr fontId="2"/>
  </si>
  <si>
    <t>経常利益</t>
    <rPh sb="0" eb="2">
      <t>ケイジョウ</t>
    </rPh>
    <rPh sb="2" eb="4">
      <t>リエキ</t>
    </rPh>
    <phoneticPr fontId="2"/>
  </si>
  <si>
    <t>当期純利益/親会社の所有者に帰属する当期利益(IFRS)</t>
    <rPh sb="0" eb="2">
      <t>トウキ</t>
    </rPh>
    <rPh sb="2" eb="5">
      <t>ジュンリエキ</t>
    </rPh>
    <rPh sb="6" eb="9">
      <t>オヤガイシャ</t>
    </rPh>
    <rPh sb="10" eb="13">
      <t>ショユウシャ</t>
    </rPh>
    <rPh sb="14" eb="16">
      <t>キゾク</t>
    </rPh>
    <rPh sb="18" eb="20">
      <t>トウキ</t>
    </rPh>
    <rPh sb="20" eb="22">
      <t>リエキ</t>
    </rPh>
    <phoneticPr fontId="2"/>
  </si>
  <si>
    <t>受取利息、受取配当金/金融収益(IFRS)</t>
    <rPh sb="0" eb="2">
      <t>ウケトリ</t>
    </rPh>
    <rPh sb="2" eb="4">
      <t>リソク</t>
    </rPh>
    <rPh sb="5" eb="7">
      <t>ウケトリ</t>
    </rPh>
    <rPh sb="7" eb="10">
      <t>ハイトウキン</t>
    </rPh>
    <rPh sb="11" eb="13">
      <t>キンユウ</t>
    </rPh>
    <rPh sb="13" eb="15">
      <t>シュウエキ</t>
    </rPh>
    <phoneticPr fontId="2"/>
  </si>
  <si>
    <t>支払利息/金融費用(IFRS)</t>
    <rPh sb="0" eb="2">
      <t>シハラ</t>
    </rPh>
    <rPh sb="2" eb="4">
      <t>リソク</t>
    </rPh>
    <rPh sb="5" eb="7">
      <t>キンユウ</t>
    </rPh>
    <rPh sb="7" eb="9">
      <t>ヒヨウ</t>
    </rPh>
    <phoneticPr fontId="2"/>
  </si>
  <si>
    <t>税金等調整前当期純利益/税引前利益（IFRS）</t>
    <rPh sb="0" eb="3">
      <t>ゼイキントウ</t>
    </rPh>
    <rPh sb="3" eb="5">
      <t>チョウセイ</t>
    </rPh>
    <rPh sb="5" eb="6">
      <t>マエ</t>
    </rPh>
    <rPh sb="6" eb="8">
      <t>トウキ</t>
    </rPh>
    <rPh sb="8" eb="11">
      <t>ジュンリエキ</t>
    </rPh>
    <phoneticPr fontId="2"/>
  </si>
  <si>
    <t>売上高税引前利益率</t>
    <rPh sb="0" eb="2">
      <t>ウリアゲ</t>
    </rPh>
    <rPh sb="2" eb="3">
      <t>ダカ</t>
    </rPh>
    <rPh sb="3" eb="5">
      <t>ゼイビ</t>
    </rPh>
    <rPh sb="5" eb="6">
      <t>マエ</t>
    </rPh>
    <rPh sb="6" eb="8">
      <t>リエキ</t>
    </rPh>
    <rPh sb="8" eb="9">
      <t>リツ</t>
    </rPh>
    <phoneticPr fontId="2"/>
  </si>
  <si>
    <t>売上高当期利益率</t>
    <rPh sb="0" eb="2">
      <t>ウリアゲ</t>
    </rPh>
    <rPh sb="2" eb="3">
      <t>ダカ</t>
    </rPh>
    <rPh sb="3" eb="5">
      <t>トウキ</t>
    </rPh>
    <rPh sb="5" eb="7">
      <t>リエキ</t>
    </rPh>
    <rPh sb="7" eb="8">
      <t>リツ</t>
    </rPh>
    <phoneticPr fontId="2"/>
  </si>
  <si>
    <t>持分法による投資利益</t>
    <rPh sb="0" eb="1">
      <t>モ</t>
    </rPh>
    <rPh sb="1" eb="2">
      <t>ブン</t>
    </rPh>
    <rPh sb="2" eb="3">
      <t>ホウ</t>
    </rPh>
    <rPh sb="6" eb="8">
      <t>トウシ</t>
    </rPh>
    <rPh sb="8" eb="10">
      <t>リエキ</t>
    </rPh>
    <phoneticPr fontId="2"/>
  </si>
  <si>
    <t>-</t>
    <phoneticPr fontId="2"/>
  </si>
  <si>
    <t>第151期</t>
    <phoneticPr fontId="2"/>
  </si>
  <si>
    <t>平成29年3月</t>
    <rPh sb="0" eb="2">
      <t>ヘイセイ</t>
    </rPh>
    <rPh sb="4" eb="5">
      <t>ネン</t>
    </rPh>
    <rPh sb="6" eb="7">
      <t>ガツ</t>
    </rPh>
    <phoneticPr fontId="2"/>
  </si>
  <si>
    <t>2017/3</t>
    <phoneticPr fontId="2"/>
  </si>
  <si>
    <t xml:space="preserve"> 2011年3月期～：ネット・トレーディング・アセット</t>
    <rPh sb="5" eb="6">
      <t>ネン</t>
    </rPh>
    <rPh sb="7" eb="8">
      <t>ガツ</t>
    </rPh>
    <rPh sb="8" eb="9">
      <t>キ</t>
    </rPh>
    <phoneticPr fontId="2"/>
  </si>
  <si>
    <t>第152期</t>
    <phoneticPr fontId="2"/>
  </si>
  <si>
    <t>平成30年3月</t>
    <rPh sb="0" eb="2">
      <t>ヘイセイ</t>
    </rPh>
    <rPh sb="4" eb="5">
      <t>ネン</t>
    </rPh>
    <rPh sb="6" eb="7">
      <t>ガツ</t>
    </rPh>
    <phoneticPr fontId="2"/>
  </si>
  <si>
    <t>2018/3</t>
    <phoneticPr fontId="2"/>
  </si>
  <si>
    <t>平成31年3月</t>
    <rPh sb="0" eb="2">
      <t>ヘイセイ</t>
    </rPh>
    <rPh sb="4" eb="5">
      <t>ネン</t>
    </rPh>
    <rPh sb="6" eb="7">
      <t>ガツ</t>
    </rPh>
    <phoneticPr fontId="2"/>
  </si>
  <si>
    <t>2019/3</t>
    <phoneticPr fontId="2"/>
  </si>
  <si>
    <t>第153期</t>
    <phoneticPr fontId="2"/>
  </si>
  <si>
    <t>　　　　　  最低</t>
    <rPh sb="7" eb="9">
      <t>サイテイ</t>
    </rPh>
    <phoneticPr fontId="2"/>
  </si>
  <si>
    <t>（単体）利益剰余金</t>
    <rPh sb="1" eb="3">
      <t>タンタイ</t>
    </rPh>
    <rPh sb="4" eb="6">
      <t>リエキ</t>
    </rPh>
    <rPh sb="6" eb="9">
      <t>ジョウヨキン</t>
    </rPh>
    <phoneticPr fontId="2"/>
  </si>
  <si>
    <t>第154期</t>
    <phoneticPr fontId="2"/>
  </si>
  <si>
    <t>令和2年3月</t>
    <rPh sb="0" eb="2">
      <t>レイワ</t>
    </rPh>
    <rPh sb="3" eb="4">
      <t>ネン</t>
    </rPh>
    <rPh sb="5" eb="6">
      <t>ガツ</t>
    </rPh>
    <phoneticPr fontId="2"/>
  </si>
  <si>
    <t>2020/3</t>
    <phoneticPr fontId="2"/>
  </si>
  <si>
    <t>BPS</t>
    <phoneticPr fontId="2"/>
  </si>
  <si>
    <t>株主帰属持分 - 優先株式払込額 - 優先配当額 / 期末発行済株数(株）- 期末自己株式（株）</t>
    <phoneticPr fontId="2"/>
  </si>
  <si>
    <t>第155期</t>
    <phoneticPr fontId="2"/>
  </si>
  <si>
    <t>令和3年3月</t>
    <rPh sb="0" eb="2">
      <t>レイワ</t>
    </rPh>
    <rPh sb="3" eb="4">
      <t>ネン</t>
    </rPh>
    <rPh sb="5" eb="6">
      <t>ガツ</t>
    </rPh>
    <phoneticPr fontId="2"/>
  </si>
  <si>
    <t>2021/3</t>
    <phoneticPr fontId="2"/>
  </si>
  <si>
    <t>*2:　2016年10月1日付で普通株式10株を1株に併合しています。</t>
    <rPh sb="8" eb="9">
      <t>ネン</t>
    </rPh>
    <rPh sb="11" eb="12">
      <t>ガツ</t>
    </rPh>
    <rPh sb="13" eb="14">
      <t>ニチ</t>
    </rPh>
    <rPh sb="14" eb="15">
      <t>ツ</t>
    </rPh>
    <rPh sb="16" eb="18">
      <t>フツウ</t>
    </rPh>
    <rPh sb="18" eb="20">
      <t>カブシキ</t>
    </rPh>
    <rPh sb="22" eb="23">
      <t>カブ</t>
    </rPh>
    <rPh sb="25" eb="26">
      <t>カブ</t>
    </rPh>
    <rPh sb="27" eb="29">
      <t>ヘイゴウ</t>
    </rPh>
    <phoneticPr fontId="2"/>
  </si>
  <si>
    <t>１株当たり当期純利益（EPS）*2</t>
    <phoneticPr fontId="2"/>
  </si>
  <si>
    <t>１株当たり純資産額（BPS）*2 *3</t>
    <phoneticPr fontId="2"/>
  </si>
  <si>
    <t>１株当たりフリー・キャッシュ・フロー（CFPS）*2</t>
    <phoneticPr fontId="2"/>
  </si>
  <si>
    <t>売上高</t>
  </si>
  <si>
    <t>売上高経常利益率</t>
  </si>
  <si>
    <t>　</t>
  </si>
  <si>
    <t>D/Eレシオ</t>
  </si>
  <si>
    <t>（フリー・キャッシュ・フロー）</t>
  </si>
  <si>
    <t>インタレスト･カバレッジ・レシオ</t>
  </si>
  <si>
    <t>発行済株式*2</t>
    <rPh sb="0" eb="2">
      <t>ハッコウ</t>
    </rPh>
    <rPh sb="2" eb="3">
      <t>ス</t>
    </rPh>
    <rPh sb="3" eb="5">
      <t>カブシキ</t>
    </rPh>
    <phoneticPr fontId="2"/>
  </si>
  <si>
    <t>1株当たり配当額*2</t>
    <phoneticPr fontId="2"/>
  </si>
  <si>
    <t>株価*2　最高</t>
    <rPh sb="0" eb="2">
      <t>カブカ</t>
    </rPh>
    <rPh sb="5" eb="7">
      <t>サイコウ</t>
    </rPh>
    <phoneticPr fontId="2"/>
  </si>
  <si>
    <t>営業利益  *1</t>
    <rPh sb="0" eb="2">
      <t>エイギョウ</t>
    </rPh>
    <rPh sb="2" eb="4">
      <t>リエキ</t>
    </rPh>
    <phoneticPr fontId="2"/>
  </si>
  <si>
    <t>*1: 無形資産償却後、個別開示項目前営業利益</t>
    <rPh sb="4" eb="6">
      <t>ムケイ</t>
    </rPh>
    <rPh sb="6" eb="8">
      <t>シサン</t>
    </rPh>
    <rPh sb="8" eb="10">
      <t>ショウキャク</t>
    </rPh>
    <rPh sb="10" eb="11">
      <t>ゴ</t>
    </rPh>
    <rPh sb="19" eb="21">
      <t>エイギョウ</t>
    </rPh>
    <rPh sb="21" eb="23">
      <t>リエキ</t>
    </rPh>
    <phoneticPr fontId="2"/>
  </si>
  <si>
    <t>*3:（親会社の所有者に帰属する持分 - 優先株式払込額 - 優先配当額）/（期末発行済株数（株）- 期末自己株式数（株））</t>
    <rPh sb="57" eb="58">
      <t>スウ</t>
    </rPh>
    <phoneticPr fontId="2"/>
  </si>
  <si>
    <t>令和4年3月</t>
  </si>
  <si>
    <t>2022/3</t>
  </si>
  <si>
    <t>第156期</t>
  </si>
  <si>
    <t>2023/3</t>
    <phoneticPr fontId="2"/>
  </si>
  <si>
    <t>第157期</t>
    <phoneticPr fontId="2"/>
  </si>
  <si>
    <t>令和5年3月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</si>
</sst>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%"/>
    <numFmt numFmtId="177" formatCode="#,##0.0;[Red]\-#,##0.0"/>
    <numFmt numFmtId="178" formatCode="0.0_ "/>
    <numFmt numFmtId="179" formatCode="0.0_ ;[Red]\-0.0\ "/>
    <numFmt numFmtId="180" formatCode="0_);[Red]\(0\)"/>
    <numFmt numFmtId="181" formatCode="0.0_);[Red]\(0.0\)"/>
    <numFmt numFmtId="182" formatCode="#,##0_);[Red]\(#,##0\)"/>
    <numFmt numFmtId="183" formatCode="#,##0.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49">
    <xf numFmtId="0" fontId="0" fillId="0" borderId="0" xfId="0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176" fontId="3" fillId="0" borderId="3" xfId="2" applyNumberFormat="1" applyFont="1" applyFill="1" applyBorder="1" applyAlignment="1">
      <alignment horizontal="right" vertical="center"/>
    </xf>
    <xf numFmtId="38" fontId="3" fillId="0" borderId="4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>
      <alignment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3" fillId="0" borderId="2" xfId="0" quotePrefix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176" fontId="3" fillId="0" borderId="1" xfId="0" applyNumberFormat="1" applyFont="1" applyFill="1" applyBorder="1" applyAlignment="1">
      <alignment horizontal="right" vertical="center"/>
    </xf>
    <xf numFmtId="176" fontId="3" fillId="0" borderId="2" xfId="0" applyNumberFormat="1" applyFont="1" applyFill="1" applyBorder="1" applyAlignment="1">
      <alignment horizontal="right" vertical="center"/>
    </xf>
    <xf numFmtId="38" fontId="3" fillId="0" borderId="2" xfId="1" applyFont="1" applyFill="1" applyBorder="1">
      <alignment vertical="center"/>
    </xf>
    <xf numFmtId="0" fontId="3" fillId="0" borderId="0" xfId="0" applyFont="1" applyFill="1">
      <alignment vertical="center"/>
    </xf>
    <xf numFmtId="0" fontId="3" fillId="0" borderId="4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10" fontId="3" fillId="0" borderId="0" xfId="0" applyNumberFormat="1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>
      <alignment vertical="center"/>
    </xf>
    <xf numFmtId="176" fontId="3" fillId="2" borderId="2" xfId="2" applyNumberFormat="1" applyFont="1" applyFill="1" applyBorder="1" applyAlignment="1">
      <alignment horizontal="right" vertical="center"/>
    </xf>
    <xf numFmtId="0" fontId="3" fillId="2" borderId="5" xfId="0" applyFont="1" applyFill="1" applyBorder="1">
      <alignment vertical="center"/>
    </xf>
    <xf numFmtId="0" fontId="3" fillId="2" borderId="6" xfId="0" applyFont="1" applyFill="1" applyBorder="1">
      <alignment vertical="center"/>
    </xf>
    <xf numFmtId="176" fontId="3" fillId="2" borderId="7" xfId="2" applyNumberFormat="1" applyFont="1" applyFill="1" applyBorder="1" applyAlignment="1">
      <alignment horizontal="right" vertical="center"/>
    </xf>
    <xf numFmtId="0" fontId="3" fillId="2" borderId="8" xfId="0" applyFont="1" applyFill="1" applyBorder="1">
      <alignment vertical="center"/>
    </xf>
    <xf numFmtId="176" fontId="3" fillId="2" borderId="9" xfId="2" applyNumberFormat="1" applyFont="1" applyFill="1" applyBorder="1" applyAlignment="1">
      <alignment horizontal="right" vertical="center"/>
    </xf>
    <xf numFmtId="0" fontId="3" fillId="2" borderId="10" xfId="0" applyFont="1" applyFill="1" applyBorder="1">
      <alignment vertical="center"/>
    </xf>
    <xf numFmtId="176" fontId="3" fillId="2" borderId="11" xfId="2" applyNumberFormat="1" applyFont="1" applyFill="1" applyBorder="1" applyAlignment="1">
      <alignment horizontal="right" vertical="center"/>
    </xf>
    <xf numFmtId="176" fontId="3" fillId="2" borderId="4" xfId="2" applyNumberFormat="1" applyFont="1" applyFill="1" applyBorder="1" applyAlignment="1">
      <alignment horizontal="right" vertical="center"/>
    </xf>
    <xf numFmtId="176" fontId="3" fillId="2" borderId="1" xfId="2" applyNumberFormat="1" applyFont="1" applyFill="1" applyBorder="1" applyAlignment="1">
      <alignment horizontal="right" vertical="center"/>
    </xf>
    <xf numFmtId="176" fontId="3" fillId="2" borderId="6" xfId="2" applyNumberFormat="1" applyFont="1" applyFill="1" applyBorder="1" applyAlignment="1">
      <alignment horizontal="right" vertical="center"/>
    </xf>
    <xf numFmtId="176" fontId="3" fillId="2" borderId="8" xfId="2" applyNumberFormat="1" applyFont="1" applyFill="1" applyBorder="1" applyAlignment="1">
      <alignment horizontal="right" vertical="center"/>
    </xf>
    <xf numFmtId="176" fontId="3" fillId="2" borderId="10" xfId="2" applyNumberFormat="1" applyFont="1" applyFill="1" applyBorder="1" applyAlignment="1">
      <alignment horizontal="right" vertical="center"/>
    </xf>
    <xf numFmtId="0" fontId="3" fillId="2" borderId="3" xfId="0" applyFont="1" applyFill="1" applyBorder="1">
      <alignment vertical="center"/>
    </xf>
    <xf numFmtId="177" fontId="3" fillId="2" borderId="3" xfId="1" applyNumberFormat="1" applyFont="1" applyFill="1" applyBorder="1" applyAlignment="1">
      <alignment horizontal="right" vertical="center"/>
    </xf>
    <xf numFmtId="176" fontId="3" fillId="2" borderId="3" xfId="2" applyNumberFormat="1" applyFont="1" applyFill="1" applyBorder="1" applyAlignment="1">
      <alignment horizontal="right" vertical="center"/>
    </xf>
    <xf numFmtId="38" fontId="3" fillId="2" borderId="3" xfId="1" applyFont="1" applyFill="1" applyBorder="1">
      <alignment vertical="center"/>
    </xf>
    <xf numFmtId="178" fontId="3" fillId="0" borderId="3" xfId="0" applyNumberFormat="1" applyFont="1" applyFill="1" applyBorder="1" applyAlignment="1">
      <alignment horizontal="right" vertical="center"/>
    </xf>
    <xf numFmtId="40" fontId="3" fillId="2" borderId="3" xfId="1" applyNumberFormat="1" applyFont="1" applyFill="1" applyBorder="1" applyAlignment="1">
      <alignment horizontal="right" vertical="center"/>
    </xf>
    <xf numFmtId="9" fontId="3" fillId="2" borderId="3" xfId="2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right" vertical="center"/>
    </xf>
    <xf numFmtId="0" fontId="5" fillId="0" borderId="1" xfId="0" quotePrefix="1" applyFont="1" applyFill="1" applyBorder="1" applyAlignment="1">
      <alignment horizontal="right" vertical="center"/>
    </xf>
    <xf numFmtId="0" fontId="5" fillId="0" borderId="0" xfId="0" quotePrefix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1" xfId="1" applyFont="1" applyFill="1" applyBorder="1">
      <alignment vertical="center"/>
    </xf>
    <xf numFmtId="38" fontId="5" fillId="0" borderId="2" xfId="1" applyFont="1" applyFill="1" applyBorder="1">
      <alignment vertical="center"/>
    </xf>
    <xf numFmtId="0" fontId="5" fillId="0" borderId="3" xfId="0" applyFont="1" applyFill="1" applyBorder="1">
      <alignment vertical="center"/>
    </xf>
    <xf numFmtId="176" fontId="5" fillId="0" borderId="3" xfId="2" applyNumberFormat="1" applyFont="1" applyFill="1" applyBorder="1" applyAlignment="1">
      <alignment horizontal="center" vertical="center"/>
    </xf>
    <xf numFmtId="176" fontId="5" fillId="0" borderId="3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5" fillId="0" borderId="3" xfId="2" applyNumberFormat="1" applyFont="1" applyFill="1" applyBorder="1">
      <alignment vertical="center"/>
    </xf>
    <xf numFmtId="38" fontId="5" fillId="0" borderId="3" xfId="1" applyFont="1" applyFill="1" applyBorder="1" applyAlignment="1">
      <alignment horizontal="right" vertical="center"/>
    </xf>
    <xf numFmtId="38" fontId="5" fillId="0" borderId="3" xfId="1" applyFont="1" applyFill="1" applyBorder="1">
      <alignment vertical="center"/>
    </xf>
    <xf numFmtId="0" fontId="5" fillId="0" borderId="6" xfId="0" applyFont="1" applyFill="1" applyBorder="1">
      <alignment vertical="center"/>
    </xf>
    <xf numFmtId="176" fontId="5" fillId="0" borderId="4" xfId="2" applyNumberFormat="1" applyFont="1" applyFill="1" applyBorder="1" applyAlignment="1">
      <alignment horizontal="center" vertical="center"/>
    </xf>
    <xf numFmtId="176" fontId="5" fillId="0" borderId="4" xfId="2" applyNumberFormat="1" applyFont="1" applyFill="1" applyBorder="1" applyAlignment="1">
      <alignment horizontal="right" vertical="center"/>
    </xf>
    <xf numFmtId="176" fontId="8" fillId="0" borderId="4" xfId="2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center"/>
    </xf>
    <xf numFmtId="176" fontId="8" fillId="0" borderId="1" xfId="2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center" vertical="center"/>
    </xf>
    <xf numFmtId="176" fontId="8" fillId="0" borderId="0" xfId="2" applyNumberFormat="1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left" vertical="center"/>
    </xf>
    <xf numFmtId="38" fontId="5" fillId="0" borderId="2" xfId="1" applyFont="1" applyFill="1" applyBorder="1" applyAlignment="1">
      <alignment horizontal="right" vertical="center"/>
    </xf>
    <xf numFmtId="176" fontId="8" fillId="0" borderId="3" xfId="2" applyNumberFormat="1" applyFont="1" applyFill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80" fontId="5" fillId="0" borderId="2" xfId="1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180" fontId="5" fillId="0" borderId="3" xfId="1" applyNumberFormat="1" applyFont="1" applyFill="1" applyBorder="1" applyAlignment="1">
      <alignment horizontal="right" vertical="center"/>
    </xf>
    <xf numFmtId="180" fontId="5" fillId="0" borderId="1" xfId="1" applyNumberFormat="1" applyFont="1" applyFill="1" applyBorder="1" applyAlignment="1">
      <alignment horizontal="right" vertical="center"/>
    </xf>
    <xf numFmtId="176" fontId="5" fillId="0" borderId="2" xfId="2" applyNumberFormat="1" applyFont="1" applyFill="1" applyBorder="1" applyAlignment="1">
      <alignment horizontal="right" vertical="center"/>
    </xf>
    <xf numFmtId="176" fontId="8" fillId="0" borderId="2" xfId="2" applyNumberFormat="1" applyFont="1" applyFill="1" applyBorder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38" fontId="5" fillId="0" borderId="12" xfId="1" applyFont="1" applyFill="1" applyBorder="1">
      <alignment vertical="center"/>
    </xf>
    <xf numFmtId="38" fontId="5" fillId="0" borderId="4" xfId="1" applyFont="1" applyFill="1" applyBorder="1">
      <alignment vertical="center"/>
    </xf>
    <xf numFmtId="181" fontId="5" fillId="0" borderId="3" xfId="1" applyNumberFormat="1" applyFont="1" applyFill="1" applyBorder="1" applyAlignment="1">
      <alignment horizontal="right" vertical="center"/>
    </xf>
    <xf numFmtId="181" fontId="5" fillId="0" borderId="1" xfId="1" applyNumberFormat="1" applyFont="1" applyFill="1" applyBorder="1" applyAlignment="1">
      <alignment horizontal="right" vertical="center"/>
    </xf>
    <xf numFmtId="181" fontId="5" fillId="0" borderId="0" xfId="1" applyNumberFormat="1" applyFont="1" applyFill="1" applyBorder="1" applyAlignment="1">
      <alignment horizontal="right" vertical="center"/>
    </xf>
    <xf numFmtId="180" fontId="5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 applyBorder="1" applyAlignment="1">
      <alignment horizontal="right" vertical="center"/>
    </xf>
    <xf numFmtId="179" fontId="5" fillId="0" borderId="3" xfId="0" applyNumberFormat="1" applyFont="1" applyFill="1" applyBorder="1" applyAlignment="1">
      <alignment horizontal="right" vertical="center"/>
    </xf>
    <xf numFmtId="179" fontId="5" fillId="0" borderId="1" xfId="0" applyNumberFormat="1" applyFont="1" applyFill="1" applyBorder="1" applyAlignment="1">
      <alignment horizontal="right" vertical="center"/>
    </xf>
    <xf numFmtId="179" fontId="5" fillId="0" borderId="0" xfId="0" applyNumberFormat="1" applyFont="1" applyFill="1" applyBorder="1" applyAlignment="1">
      <alignment horizontal="right" vertical="center"/>
    </xf>
    <xf numFmtId="179" fontId="5" fillId="0" borderId="3" xfId="1" applyNumberFormat="1" applyFont="1" applyFill="1" applyBorder="1" applyAlignment="1">
      <alignment horizontal="right" vertical="center"/>
    </xf>
    <xf numFmtId="40" fontId="5" fillId="0" borderId="3" xfId="1" applyNumberFormat="1" applyFont="1" applyFill="1" applyBorder="1">
      <alignment vertical="center"/>
    </xf>
    <xf numFmtId="179" fontId="5" fillId="0" borderId="1" xfId="1" applyNumberFormat="1" applyFont="1" applyFill="1" applyBorder="1" applyAlignment="1">
      <alignment horizontal="right" vertical="center"/>
    </xf>
    <xf numFmtId="179" fontId="5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>
      <alignment vertical="center"/>
    </xf>
    <xf numFmtId="38" fontId="5" fillId="0" borderId="0" xfId="1" applyFont="1" applyFill="1" applyBorder="1">
      <alignment vertical="center"/>
    </xf>
    <xf numFmtId="38" fontId="5" fillId="0" borderId="0" xfId="1" applyFont="1" applyFill="1" applyAlignment="1">
      <alignment horizontal="center" vertical="center"/>
    </xf>
    <xf numFmtId="38" fontId="5" fillId="0" borderId="4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180" fontId="5" fillId="0" borderId="12" xfId="1" applyNumberFormat="1" applyFont="1" applyFill="1" applyBorder="1" applyAlignment="1">
      <alignment horizontal="right" vertical="center"/>
    </xf>
    <xf numFmtId="180" fontId="5" fillId="0" borderId="13" xfId="1" applyNumberFormat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center" vertical="center"/>
    </xf>
    <xf numFmtId="176" fontId="5" fillId="0" borderId="1" xfId="2" applyNumberFormat="1" applyFont="1" applyBorder="1">
      <alignment vertical="center"/>
    </xf>
    <xf numFmtId="176" fontId="5" fillId="0" borderId="1" xfId="2" applyNumberFormat="1" applyFont="1" applyFill="1" applyBorder="1">
      <alignment vertical="center"/>
    </xf>
    <xf numFmtId="176" fontId="5" fillId="0" borderId="2" xfId="2" applyNumberFormat="1" applyFont="1" applyBorder="1">
      <alignment vertical="center"/>
    </xf>
    <xf numFmtId="176" fontId="5" fillId="0" borderId="2" xfId="2" applyNumberFormat="1" applyFont="1" applyFill="1" applyBorder="1">
      <alignment vertical="center"/>
    </xf>
    <xf numFmtId="177" fontId="5" fillId="0" borderId="3" xfId="1" applyNumberFormat="1" applyFont="1" applyFill="1" applyBorder="1" applyAlignment="1">
      <alignment horizontal="right" vertical="center"/>
    </xf>
    <xf numFmtId="177" fontId="5" fillId="0" borderId="1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80" fontId="5" fillId="0" borderId="0" xfId="0" applyNumberFormat="1" applyFont="1" applyFill="1">
      <alignment vertical="center"/>
    </xf>
    <xf numFmtId="180" fontId="5" fillId="0" borderId="0" xfId="0" applyNumberFormat="1" applyFont="1" applyFill="1" applyBorder="1">
      <alignment vertical="center"/>
    </xf>
    <xf numFmtId="180" fontId="5" fillId="0" borderId="4" xfId="1" applyNumberFormat="1" applyFont="1" applyFill="1" applyBorder="1">
      <alignment vertical="center"/>
    </xf>
    <xf numFmtId="180" fontId="5" fillId="0" borderId="1" xfId="1" applyNumberFormat="1" applyFont="1" applyFill="1" applyBorder="1">
      <alignment vertical="center"/>
    </xf>
    <xf numFmtId="180" fontId="5" fillId="0" borderId="0" xfId="1" applyNumberFormat="1" applyFont="1" applyFill="1" applyBorder="1">
      <alignment vertical="center"/>
    </xf>
    <xf numFmtId="180" fontId="5" fillId="0" borderId="2" xfId="1" applyNumberFormat="1" applyFont="1" applyFill="1" applyBorder="1">
      <alignment vertical="center"/>
    </xf>
    <xf numFmtId="38" fontId="5" fillId="0" borderId="3" xfId="1" applyFont="1" applyBorder="1" applyAlignment="1">
      <alignment horizontal="right" vertical="center"/>
    </xf>
    <xf numFmtId="182" fontId="5" fillId="0" borderId="4" xfId="1" applyNumberFormat="1" applyFont="1" applyFill="1" applyBorder="1">
      <alignment vertical="center"/>
    </xf>
    <xf numFmtId="38" fontId="5" fillId="0" borderId="0" xfId="0" applyNumberFormat="1" applyFont="1" applyFill="1">
      <alignment vertical="center"/>
    </xf>
    <xf numFmtId="177" fontId="5" fillId="0" borderId="3" xfId="1" applyNumberFormat="1" applyFont="1" applyFill="1" applyBorder="1">
      <alignment vertical="center"/>
    </xf>
    <xf numFmtId="177" fontId="5" fillId="0" borderId="2" xfId="1" applyNumberFormat="1" applyFont="1" applyFill="1" applyBorder="1">
      <alignment vertical="center"/>
    </xf>
    <xf numFmtId="176" fontId="5" fillId="0" borderId="0" xfId="2" applyNumberFormat="1" applyFont="1" applyFill="1">
      <alignment vertical="center"/>
    </xf>
    <xf numFmtId="176" fontId="9" fillId="0" borderId="3" xfId="2" applyNumberFormat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3" xfId="1" applyFont="1" applyFill="1" applyBorder="1">
      <alignment vertical="center"/>
    </xf>
    <xf numFmtId="176" fontId="9" fillId="0" borderId="2" xfId="2" applyNumberFormat="1" applyFont="1" applyFill="1" applyBorder="1" applyAlignment="1">
      <alignment horizontal="right" vertical="center"/>
    </xf>
    <xf numFmtId="3" fontId="5" fillId="0" borderId="0" xfId="0" applyNumberFormat="1" applyFont="1" applyFill="1">
      <alignment vertical="center"/>
    </xf>
    <xf numFmtId="3" fontId="5" fillId="0" borderId="4" xfId="0" applyNumberFormat="1" applyFont="1" applyFill="1" applyBorder="1">
      <alignment vertical="center"/>
    </xf>
    <xf numFmtId="3" fontId="5" fillId="0" borderId="1" xfId="0" applyNumberFormat="1" applyFont="1" applyFill="1" applyBorder="1">
      <alignment vertical="center"/>
    </xf>
    <xf numFmtId="3" fontId="5" fillId="0" borderId="2" xfId="0" applyNumberFormat="1" applyFont="1" applyFill="1" applyBorder="1">
      <alignment vertical="center"/>
    </xf>
    <xf numFmtId="3" fontId="5" fillId="0" borderId="3" xfId="0" applyNumberFormat="1" applyFont="1" applyFill="1" applyBorder="1">
      <alignment vertical="center"/>
    </xf>
    <xf numFmtId="183" fontId="5" fillId="0" borderId="3" xfId="0" applyNumberFormat="1" applyFont="1" applyFill="1" applyBorder="1">
      <alignment vertical="center"/>
    </xf>
  </cellXfs>
  <cellStyles count="4">
    <cellStyle name="パーセント" xfId="2" builtinId="5"/>
    <cellStyle name="桁区切り" xfId="1" builtinId="6"/>
    <cellStyle name="桁区切り 2" xfId="3" xr:uid="{00000000-0005-0000-0000-000003000000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W110"/>
  <sheetViews>
    <sheetView showGridLines="0" tabSelected="1" zoomScaleNormal="100" workbookViewId="0">
      <pane xSplit="3" ySplit="8" topLeftCell="T54" activePane="bottomRight" state="frozen"/>
      <selection pane="topRight" activeCell="D1" sqref="D1"/>
      <selection pane="bottomLeft" activeCell="A9" sqref="A9"/>
      <selection pane="bottomRight" activeCell="W68" sqref="W68"/>
    </sheetView>
  </sheetViews>
  <sheetFormatPr defaultRowHeight="13.5" customHeight="1" x14ac:dyDescent="0.15"/>
  <cols>
    <col min="1" max="1" width="3.625" style="44" customWidth="1"/>
    <col min="2" max="2" width="48.25" style="44" bestFit="1" customWidth="1"/>
    <col min="3" max="3" width="6.375" style="45" bestFit="1" customWidth="1"/>
    <col min="4" max="7" width="10.625" style="44" customWidth="1"/>
    <col min="8" max="8" width="2.5" style="46" customWidth="1"/>
    <col min="9" max="9" width="10.625" style="44" customWidth="1"/>
    <col min="10" max="10" width="2.5" style="44" customWidth="1"/>
    <col min="11" max="16" width="10.625" style="44" customWidth="1"/>
    <col min="17" max="23" width="11.125" style="44" customWidth="1"/>
    <col min="24" max="16384" width="9" style="44"/>
  </cols>
  <sheetData>
    <row r="2" spans="1:23" ht="13.5" customHeight="1" x14ac:dyDescent="0.15">
      <c r="B2" s="44" t="s">
        <v>7</v>
      </c>
    </row>
    <row r="3" spans="1:23" ht="13.5" customHeight="1" x14ac:dyDescent="0.15">
      <c r="B3" s="44" t="s">
        <v>121</v>
      </c>
    </row>
    <row r="4" spans="1:23" ht="13.5" customHeight="1" x14ac:dyDescent="0.15">
      <c r="A4" s="46"/>
    </row>
    <row r="5" spans="1:23" ht="13.5" customHeight="1" x14ac:dyDescent="0.15">
      <c r="B5" s="47" t="s">
        <v>0</v>
      </c>
      <c r="C5" s="48" t="s">
        <v>1</v>
      </c>
      <c r="D5" s="49" t="s">
        <v>81</v>
      </c>
      <c r="E5" s="49" t="s">
        <v>85</v>
      </c>
      <c r="F5" s="49" t="s">
        <v>90</v>
      </c>
      <c r="G5" s="49" t="s">
        <v>93</v>
      </c>
      <c r="H5" s="50"/>
      <c r="I5" s="49" t="s">
        <v>96</v>
      </c>
      <c r="J5" s="51"/>
      <c r="K5" s="49" t="s">
        <v>96</v>
      </c>
      <c r="L5" s="49" t="s">
        <v>100</v>
      </c>
      <c r="M5" s="49" t="s">
        <v>106</v>
      </c>
      <c r="N5" s="49" t="s">
        <v>113</v>
      </c>
      <c r="O5" s="49" t="s">
        <v>122</v>
      </c>
      <c r="P5" s="49" t="s">
        <v>129</v>
      </c>
      <c r="Q5" s="49" t="s">
        <v>147</v>
      </c>
      <c r="R5" s="49" t="s">
        <v>151</v>
      </c>
      <c r="S5" s="49" t="s">
        <v>156</v>
      </c>
      <c r="T5" s="49" t="s">
        <v>159</v>
      </c>
      <c r="U5" s="49" t="s">
        <v>164</v>
      </c>
      <c r="V5" s="49" t="s">
        <v>185</v>
      </c>
      <c r="W5" s="49" t="s">
        <v>187</v>
      </c>
    </row>
    <row r="6" spans="1:23" ht="13.5" customHeight="1" x14ac:dyDescent="0.15">
      <c r="B6" s="52"/>
      <c r="C6" s="53"/>
      <c r="D6" s="50" t="s">
        <v>82</v>
      </c>
      <c r="E6" s="50" t="s">
        <v>86</v>
      </c>
      <c r="F6" s="50" t="s">
        <v>89</v>
      </c>
      <c r="G6" s="50" t="s">
        <v>94</v>
      </c>
      <c r="H6" s="50"/>
      <c r="I6" s="50" t="s">
        <v>97</v>
      </c>
      <c r="J6" s="51"/>
      <c r="K6" s="50" t="s">
        <v>97</v>
      </c>
      <c r="L6" s="50" t="s">
        <v>101</v>
      </c>
      <c r="M6" s="50" t="s">
        <v>107</v>
      </c>
      <c r="N6" s="50" t="s">
        <v>114</v>
      </c>
      <c r="O6" s="50" t="s">
        <v>123</v>
      </c>
      <c r="P6" s="50" t="s">
        <v>130</v>
      </c>
      <c r="Q6" s="50" t="s">
        <v>148</v>
      </c>
      <c r="R6" s="50" t="s">
        <v>152</v>
      </c>
      <c r="S6" s="50" t="s">
        <v>154</v>
      </c>
      <c r="T6" s="50" t="s">
        <v>160</v>
      </c>
      <c r="U6" s="50" t="s">
        <v>165</v>
      </c>
      <c r="V6" s="50" t="s">
        <v>183</v>
      </c>
      <c r="W6" s="50" t="s">
        <v>188</v>
      </c>
    </row>
    <row r="7" spans="1:23" ht="13.5" customHeight="1" x14ac:dyDescent="0.15">
      <c r="B7" s="54"/>
      <c r="C7" s="55"/>
      <c r="D7" s="56" t="s">
        <v>87</v>
      </c>
      <c r="E7" s="56" t="s">
        <v>88</v>
      </c>
      <c r="F7" s="56" t="s">
        <v>91</v>
      </c>
      <c r="G7" s="56" t="s">
        <v>95</v>
      </c>
      <c r="H7" s="57"/>
      <c r="I7" s="56" t="s">
        <v>98</v>
      </c>
      <c r="J7" s="58"/>
      <c r="K7" s="56" t="s">
        <v>98</v>
      </c>
      <c r="L7" s="56" t="s">
        <v>102</v>
      </c>
      <c r="M7" s="56" t="s">
        <v>108</v>
      </c>
      <c r="N7" s="56" t="s">
        <v>115</v>
      </c>
      <c r="O7" s="56" t="s">
        <v>124</v>
      </c>
      <c r="P7" s="56" t="s">
        <v>131</v>
      </c>
      <c r="Q7" s="56" t="s">
        <v>149</v>
      </c>
      <c r="R7" s="56" t="s">
        <v>153</v>
      </c>
      <c r="S7" s="56" t="s">
        <v>155</v>
      </c>
      <c r="T7" s="56" t="s">
        <v>161</v>
      </c>
      <c r="U7" s="56" t="s">
        <v>166</v>
      </c>
      <c r="V7" s="56" t="s">
        <v>184</v>
      </c>
      <c r="W7" s="56" t="s">
        <v>186</v>
      </c>
    </row>
    <row r="8" spans="1:23" ht="13.5" customHeight="1" x14ac:dyDescent="0.15">
      <c r="B8" s="52" t="s">
        <v>105</v>
      </c>
      <c r="C8" s="59"/>
      <c r="D8" s="60" t="s">
        <v>104</v>
      </c>
      <c r="E8" s="60" t="s">
        <v>104</v>
      </c>
      <c r="F8" s="60" t="s">
        <v>104</v>
      </c>
      <c r="G8" s="60" t="s">
        <v>104</v>
      </c>
      <c r="H8" s="61"/>
      <c r="I8" s="62" t="s">
        <v>104</v>
      </c>
      <c r="J8" s="63"/>
      <c r="K8" s="53" t="s">
        <v>103</v>
      </c>
      <c r="L8" s="53" t="s">
        <v>103</v>
      </c>
      <c r="M8" s="53" t="s">
        <v>103</v>
      </c>
      <c r="N8" s="53" t="s">
        <v>103</v>
      </c>
      <c r="O8" s="53" t="s">
        <v>103</v>
      </c>
      <c r="P8" s="53" t="s">
        <v>103</v>
      </c>
      <c r="Q8" s="59" t="s">
        <v>103</v>
      </c>
      <c r="R8" s="59" t="s">
        <v>103</v>
      </c>
      <c r="S8" s="59" t="s">
        <v>103</v>
      </c>
      <c r="T8" s="59" t="s">
        <v>103</v>
      </c>
      <c r="U8" s="59" t="s">
        <v>103</v>
      </c>
      <c r="V8" s="59" t="s">
        <v>103</v>
      </c>
      <c r="W8" s="59" t="s">
        <v>103</v>
      </c>
    </row>
    <row r="9" spans="1:23" ht="13.5" customHeight="1" x14ac:dyDescent="0.15">
      <c r="B9" s="47" t="s">
        <v>171</v>
      </c>
      <c r="C9" s="45" t="s">
        <v>2</v>
      </c>
      <c r="D9" s="64">
        <v>681547</v>
      </c>
      <c r="E9" s="64">
        <v>865587</v>
      </c>
      <c r="F9" s="64">
        <v>739365</v>
      </c>
      <c r="G9" s="64">
        <v>588394</v>
      </c>
      <c r="H9" s="65"/>
      <c r="I9" s="64">
        <v>577212</v>
      </c>
      <c r="J9" s="66"/>
      <c r="K9" s="64">
        <v>577069</v>
      </c>
      <c r="L9" s="64">
        <v>552223</v>
      </c>
      <c r="M9" s="64">
        <v>521346</v>
      </c>
      <c r="N9" s="64">
        <v>606095</v>
      </c>
      <c r="O9" s="64">
        <f>SUM(O10:O13)</f>
        <v>626713</v>
      </c>
      <c r="P9" s="64">
        <f>SUM(P10:P13)</f>
        <v>629172</v>
      </c>
      <c r="Q9" s="67">
        <f>SUM(Q10:Q13)</f>
        <v>580795</v>
      </c>
      <c r="R9" s="67">
        <v>598897</v>
      </c>
      <c r="S9" s="67">
        <v>612789</v>
      </c>
      <c r="T9" s="67">
        <v>556178</v>
      </c>
      <c r="U9" s="67">
        <v>499224</v>
      </c>
      <c r="V9" s="144">
        <v>600568</v>
      </c>
      <c r="W9" s="144">
        <v>763521</v>
      </c>
    </row>
    <row r="10" spans="1:23" ht="13.5" customHeight="1" x14ac:dyDescent="0.15">
      <c r="B10" s="53" t="s">
        <v>134</v>
      </c>
      <c r="D10" s="65">
        <v>320357</v>
      </c>
      <c r="E10" s="65">
        <v>402468</v>
      </c>
      <c r="F10" s="65">
        <v>347833</v>
      </c>
      <c r="G10" s="65">
        <v>244236</v>
      </c>
      <c r="H10" s="65"/>
      <c r="I10" s="65">
        <v>244792</v>
      </c>
      <c r="J10" s="66"/>
      <c r="K10" s="65">
        <v>248648</v>
      </c>
      <c r="L10" s="65">
        <v>239440</v>
      </c>
      <c r="M10" s="65">
        <v>215739</v>
      </c>
      <c r="N10" s="65">
        <v>240606</v>
      </c>
      <c r="O10" s="65">
        <v>252914</v>
      </c>
      <c r="P10" s="65">
        <v>262559</v>
      </c>
      <c r="Q10" s="67">
        <v>237722</v>
      </c>
      <c r="R10" s="67">
        <v>237966</v>
      </c>
      <c r="S10" s="67">
        <v>247348</v>
      </c>
      <c r="T10" s="67">
        <v>233687</v>
      </c>
      <c r="U10" s="67">
        <v>215501</v>
      </c>
      <c r="V10" s="145">
        <v>281816</v>
      </c>
      <c r="W10" s="145">
        <v>365946.68811427039</v>
      </c>
    </row>
    <row r="11" spans="1:23" ht="13.5" customHeight="1" x14ac:dyDescent="0.15">
      <c r="B11" s="53" t="s">
        <v>135</v>
      </c>
      <c r="D11" s="65">
        <v>268229</v>
      </c>
      <c r="E11" s="65">
        <v>364818</v>
      </c>
      <c r="F11" s="65">
        <v>299096</v>
      </c>
      <c r="G11" s="65">
        <v>265017</v>
      </c>
      <c r="H11" s="65"/>
      <c r="I11" s="65">
        <v>264042</v>
      </c>
      <c r="J11" s="66"/>
      <c r="K11" s="65">
        <v>264031</v>
      </c>
      <c r="L11" s="65">
        <v>251229</v>
      </c>
      <c r="M11" s="65">
        <v>245022</v>
      </c>
      <c r="N11" s="65">
        <v>305114</v>
      </c>
      <c r="O11" s="65">
        <v>313956</v>
      </c>
      <c r="P11" s="65">
        <v>316327</v>
      </c>
      <c r="Q11" s="67">
        <v>296560</v>
      </c>
      <c r="R11" s="67">
        <v>311428</v>
      </c>
      <c r="S11" s="67">
        <v>314645</v>
      </c>
      <c r="T11" s="67">
        <v>280977</v>
      </c>
      <c r="U11" s="67">
        <v>245184</v>
      </c>
      <c r="V11" s="145">
        <v>276246</v>
      </c>
      <c r="W11" s="145">
        <v>354693.48096416373</v>
      </c>
    </row>
    <row r="12" spans="1:23" ht="13.5" customHeight="1" x14ac:dyDescent="0.15">
      <c r="B12" s="53" t="s">
        <v>136</v>
      </c>
      <c r="D12" s="65">
        <v>78674</v>
      </c>
      <c r="E12" s="65">
        <v>83589</v>
      </c>
      <c r="F12" s="65">
        <v>75397</v>
      </c>
      <c r="G12" s="65">
        <v>66112</v>
      </c>
      <c r="H12" s="65"/>
      <c r="I12" s="65">
        <v>62955</v>
      </c>
      <c r="J12" s="66"/>
      <c r="K12" s="65">
        <v>62925</v>
      </c>
      <c r="L12" s="65">
        <v>60167</v>
      </c>
      <c r="M12" s="65">
        <v>59404</v>
      </c>
      <c r="N12" s="65">
        <v>59355</v>
      </c>
      <c r="O12" s="65">
        <v>58741</v>
      </c>
      <c r="P12" s="65">
        <v>49490</v>
      </c>
      <c r="Q12" s="67">
        <v>46088</v>
      </c>
      <c r="R12" s="67">
        <v>48429</v>
      </c>
      <c r="S12" s="67">
        <v>49106</v>
      </c>
      <c r="T12" s="67">
        <v>40143</v>
      </c>
      <c r="U12" s="67">
        <v>36818</v>
      </c>
      <c r="V12" s="145">
        <v>39770</v>
      </c>
      <c r="W12" s="145">
        <v>38753.820812136313</v>
      </c>
    </row>
    <row r="13" spans="1:23" ht="13.5" customHeight="1" x14ac:dyDescent="0.15">
      <c r="B13" s="53" t="s">
        <v>137</v>
      </c>
      <c r="D13" s="65">
        <v>14286</v>
      </c>
      <c r="E13" s="65">
        <v>14712</v>
      </c>
      <c r="F13" s="65">
        <v>17039</v>
      </c>
      <c r="G13" s="65">
        <v>13029</v>
      </c>
      <c r="H13" s="65"/>
      <c r="I13" s="65">
        <v>5423</v>
      </c>
      <c r="J13" s="66"/>
      <c r="K13" s="65">
        <v>1465</v>
      </c>
      <c r="L13" s="65">
        <v>1387</v>
      </c>
      <c r="M13" s="65">
        <v>1181</v>
      </c>
      <c r="N13" s="65">
        <v>1020</v>
      </c>
      <c r="O13" s="65">
        <v>1102</v>
      </c>
      <c r="P13" s="65">
        <v>796</v>
      </c>
      <c r="Q13" s="68">
        <v>425</v>
      </c>
      <c r="R13" s="68">
        <v>1074</v>
      </c>
      <c r="S13" s="68">
        <v>1690</v>
      </c>
      <c r="T13" s="68">
        <v>1371</v>
      </c>
      <c r="U13" s="68">
        <v>1721</v>
      </c>
      <c r="V13" s="146">
        <v>2736</v>
      </c>
      <c r="W13" s="146">
        <v>4127</v>
      </c>
    </row>
    <row r="14" spans="1:23" ht="13.5" customHeight="1" x14ac:dyDescent="0.15">
      <c r="B14" s="69" t="s">
        <v>30</v>
      </c>
      <c r="C14" s="70" t="s">
        <v>46</v>
      </c>
      <c r="D14" s="71">
        <v>0.67900000000000005</v>
      </c>
      <c r="E14" s="71">
        <v>0.75900000000000001</v>
      </c>
      <c r="F14" s="71">
        <v>0.74199999999999999</v>
      </c>
      <c r="G14" s="71">
        <v>0.751</v>
      </c>
      <c r="H14" s="72"/>
      <c r="I14" s="71">
        <v>0.73599999999999999</v>
      </c>
      <c r="J14" s="73"/>
      <c r="K14" s="71">
        <v>0.73599999999999999</v>
      </c>
      <c r="L14" s="71">
        <v>0.70699999999999996</v>
      </c>
      <c r="M14" s="71">
        <v>0.70399999999999996</v>
      </c>
      <c r="N14" s="71">
        <v>0.74099999999999999</v>
      </c>
      <c r="O14" s="71">
        <v>0.75360000000000005</v>
      </c>
      <c r="P14" s="71">
        <v>0.7581</v>
      </c>
      <c r="Q14" s="74">
        <v>0.74570000000000003</v>
      </c>
      <c r="R14" s="74">
        <v>0.748</v>
      </c>
      <c r="S14" s="74">
        <v>0.76900000000000002</v>
      </c>
      <c r="T14" s="74">
        <v>0.75600000000000001</v>
      </c>
      <c r="U14" s="74">
        <v>0.76600000000000001</v>
      </c>
      <c r="V14" s="74">
        <v>0.80300000000000005</v>
      </c>
      <c r="W14" s="74">
        <v>0.78700000000000003</v>
      </c>
    </row>
    <row r="15" spans="1:23" ht="13.5" customHeight="1" x14ac:dyDescent="0.15">
      <c r="B15" s="69" t="s">
        <v>11</v>
      </c>
      <c r="C15" s="55" t="s">
        <v>2</v>
      </c>
      <c r="D15" s="75">
        <v>202846</v>
      </c>
      <c r="E15" s="75">
        <v>271209</v>
      </c>
      <c r="F15" s="75">
        <v>202095</v>
      </c>
      <c r="G15" s="75">
        <v>148339</v>
      </c>
      <c r="H15" s="65"/>
      <c r="I15" s="75">
        <v>156281</v>
      </c>
      <c r="J15" s="66"/>
      <c r="K15" s="75">
        <v>153561</v>
      </c>
      <c r="L15" s="75">
        <v>132190</v>
      </c>
      <c r="M15" s="75">
        <v>117319</v>
      </c>
      <c r="N15" s="75">
        <v>146274</v>
      </c>
      <c r="O15" s="75">
        <v>153519</v>
      </c>
      <c r="P15" s="75">
        <v>156955</v>
      </c>
      <c r="Q15" s="76">
        <v>151673</v>
      </c>
      <c r="R15" s="76">
        <v>161934</v>
      </c>
      <c r="S15" s="76">
        <v>160694</v>
      </c>
      <c r="T15" s="76">
        <v>134297</v>
      </c>
      <c r="U15" s="76">
        <v>117139</v>
      </c>
      <c r="V15" s="146">
        <v>135429</v>
      </c>
      <c r="W15" s="146">
        <v>171816</v>
      </c>
    </row>
    <row r="16" spans="1:23" ht="13.5" customHeight="1" x14ac:dyDescent="0.15">
      <c r="B16" s="52" t="s">
        <v>180</v>
      </c>
      <c r="C16" s="53" t="s">
        <v>2</v>
      </c>
      <c r="D16" s="65">
        <f>D17+D18+D19+D20+D21</f>
        <v>23822</v>
      </c>
      <c r="E16" s="65">
        <v>46462</v>
      </c>
      <c r="F16" s="65">
        <v>1908</v>
      </c>
      <c r="G16" s="65">
        <v>-17183</v>
      </c>
      <c r="H16" s="65"/>
      <c r="I16" s="65">
        <v>14352</v>
      </c>
      <c r="J16" s="66"/>
      <c r="K16" s="65">
        <f t="shared" ref="K16:P16" si="0">SUM(K17:K21)</f>
        <v>22867</v>
      </c>
      <c r="L16" s="65">
        <f t="shared" si="0"/>
        <v>7716</v>
      </c>
      <c r="M16" s="65">
        <f t="shared" si="0"/>
        <v>1946</v>
      </c>
      <c r="N16" s="65">
        <f t="shared" si="0"/>
        <v>14567</v>
      </c>
      <c r="O16" s="65">
        <f t="shared" si="0"/>
        <v>16848</v>
      </c>
      <c r="P16" s="65">
        <f t="shared" si="0"/>
        <v>19362</v>
      </c>
      <c r="Q16" s="67">
        <f>SUM(Q17:Q20)</f>
        <v>29862</v>
      </c>
      <c r="R16" s="67">
        <v>35632</v>
      </c>
      <c r="S16" s="67">
        <v>36855</v>
      </c>
      <c r="T16" s="67">
        <v>21177</v>
      </c>
      <c r="U16" s="67">
        <v>13067</v>
      </c>
      <c r="V16" s="144">
        <v>19980</v>
      </c>
      <c r="W16" s="144">
        <v>34812</v>
      </c>
    </row>
    <row r="17" spans="2:23" ht="13.5" customHeight="1" x14ac:dyDescent="0.15">
      <c r="B17" s="53" t="s">
        <v>116</v>
      </c>
      <c r="C17" s="53"/>
      <c r="D17" s="65">
        <v>16479</v>
      </c>
      <c r="E17" s="65">
        <v>31338</v>
      </c>
      <c r="F17" s="65">
        <v>10622</v>
      </c>
      <c r="G17" s="65">
        <v>-9614</v>
      </c>
      <c r="H17" s="65"/>
      <c r="I17" s="65">
        <v>16515</v>
      </c>
      <c r="J17" s="66"/>
      <c r="K17" s="65">
        <v>13828</v>
      </c>
      <c r="L17" s="65">
        <v>9135</v>
      </c>
      <c r="M17" s="65">
        <v>303</v>
      </c>
      <c r="N17" s="65">
        <v>10951</v>
      </c>
      <c r="O17" s="65">
        <v>17020</v>
      </c>
      <c r="P17" s="65">
        <v>24560</v>
      </c>
      <c r="Q17" s="67">
        <v>27044</v>
      </c>
      <c r="R17" s="67">
        <v>26246</v>
      </c>
      <c r="S17" s="67">
        <v>25811</v>
      </c>
      <c r="T17" s="67">
        <v>17331</v>
      </c>
      <c r="U17" s="67">
        <v>15670</v>
      </c>
      <c r="V17" s="145">
        <v>28130</v>
      </c>
      <c r="W17" s="145">
        <v>33556.603777551703</v>
      </c>
    </row>
    <row r="18" spans="2:23" ht="13.5" customHeight="1" x14ac:dyDescent="0.15">
      <c r="B18" s="53" t="s">
        <v>117</v>
      </c>
      <c r="C18" s="53"/>
      <c r="D18" s="65">
        <v>13039</v>
      </c>
      <c r="E18" s="65">
        <v>23939</v>
      </c>
      <c r="F18" s="65">
        <v>1292</v>
      </c>
      <c r="G18" s="65">
        <v>221</v>
      </c>
      <c r="H18" s="65"/>
      <c r="I18" s="65">
        <v>18672</v>
      </c>
      <c r="J18" s="66"/>
      <c r="K18" s="65">
        <v>11937</v>
      </c>
      <c r="L18" s="65">
        <v>5123</v>
      </c>
      <c r="M18" s="65">
        <v>4755</v>
      </c>
      <c r="N18" s="65">
        <v>11154</v>
      </c>
      <c r="O18" s="65">
        <v>9372</v>
      </c>
      <c r="P18" s="65">
        <v>9813</v>
      </c>
      <c r="Q18" s="67">
        <v>12654</v>
      </c>
      <c r="R18" s="67">
        <v>14209</v>
      </c>
      <c r="S18" s="67">
        <v>15118</v>
      </c>
      <c r="T18" s="67">
        <v>6100</v>
      </c>
      <c r="U18" s="67">
        <v>1802</v>
      </c>
      <c r="V18" s="67">
        <v>-7908</v>
      </c>
      <c r="W18" s="67">
        <v>4052.4503134406127</v>
      </c>
    </row>
    <row r="19" spans="2:23" ht="13.5" customHeight="1" x14ac:dyDescent="0.15">
      <c r="B19" s="53" t="s">
        <v>111</v>
      </c>
      <c r="C19" s="53"/>
      <c r="D19" s="65">
        <v>6072</v>
      </c>
      <c r="E19" s="65">
        <v>9029</v>
      </c>
      <c r="F19" s="65">
        <v>3758</v>
      </c>
      <c r="G19" s="65">
        <v>3643</v>
      </c>
      <c r="H19" s="65"/>
      <c r="I19" s="65">
        <v>7523</v>
      </c>
      <c r="J19" s="66"/>
      <c r="K19" s="65">
        <v>7697</v>
      </c>
      <c r="L19" s="65">
        <v>6942</v>
      </c>
      <c r="M19" s="65">
        <v>6719</v>
      </c>
      <c r="N19" s="65">
        <v>5898</v>
      </c>
      <c r="O19" s="65">
        <v>4922</v>
      </c>
      <c r="P19" s="65">
        <v>267</v>
      </c>
      <c r="Q19" s="67">
        <v>1756</v>
      </c>
      <c r="R19" s="67">
        <v>5403</v>
      </c>
      <c r="S19" s="67">
        <v>8062</v>
      </c>
      <c r="T19" s="67">
        <v>7116</v>
      </c>
      <c r="U19" s="67">
        <v>6707</v>
      </c>
      <c r="V19" s="145">
        <v>9907</v>
      </c>
      <c r="W19" s="145">
        <v>8733.3557190577121</v>
      </c>
    </row>
    <row r="20" spans="2:23" ht="13.5" customHeight="1" x14ac:dyDescent="0.15">
      <c r="B20" s="53" t="s">
        <v>118</v>
      </c>
      <c r="C20" s="53"/>
      <c r="D20" s="65">
        <v>-11692</v>
      </c>
      <c r="E20" s="65">
        <v>-17673</v>
      </c>
      <c r="F20" s="65">
        <v>-13893</v>
      </c>
      <c r="G20" s="65">
        <v>-11434</v>
      </c>
      <c r="H20" s="65"/>
      <c r="I20" s="65">
        <v>-28358</v>
      </c>
      <c r="J20" s="66"/>
      <c r="K20" s="65">
        <v>-10595</v>
      </c>
      <c r="L20" s="65">
        <v>-13484</v>
      </c>
      <c r="M20" s="65">
        <v>-9831</v>
      </c>
      <c r="N20" s="65">
        <v>-13436</v>
      </c>
      <c r="O20" s="65">
        <v>-14466</v>
      </c>
      <c r="P20" s="65">
        <v>-15278</v>
      </c>
      <c r="Q20" s="67">
        <v>-11592</v>
      </c>
      <c r="R20" s="67">
        <v>-10226</v>
      </c>
      <c r="S20" s="67">
        <v>-12136</v>
      </c>
      <c r="T20" s="67">
        <f>T16-SUM(T17:T19)</f>
        <v>-9370</v>
      </c>
      <c r="U20" s="67">
        <f>-9438-1674</f>
        <v>-11112</v>
      </c>
      <c r="V20" s="67">
        <v>-10149</v>
      </c>
      <c r="W20" s="67">
        <v>-11530</v>
      </c>
    </row>
    <row r="21" spans="2:23" ht="13.5" customHeight="1" x14ac:dyDescent="0.15">
      <c r="B21" s="53" t="s">
        <v>83</v>
      </c>
      <c r="C21" s="55"/>
      <c r="D21" s="65">
        <v>-76</v>
      </c>
      <c r="E21" s="65">
        <v>-171</v>
      </c>
      <c r="F21" s="65">
        <v>129</v>
      </c>
      <c r="G21" s="65"/>
      <c r="H21" s="65"/>
      <c r="I21" s="65"/>
      <c r="J21" s="65"/>
      <c r="K21" s="65"/>
      <c r="L21" s="67"/>
      <c r="M21" s="67"/>
      <c r="N21" s="67"/>
      <c r="O21" s="67"/>
      <c r="P21" s="67"/>
      <c r="Q21" s="68"/>
      <c r="R21" s="68"/>
      <c r="S21" s="68"/>
      <c r="T21" s="68"/>
      <c r="U21" s="68"/>
      <c r="V21" s="146"/>
      <c r="W21" s="146"/>
    </row>
    <row r="22" spans="2:23" ht="13.5" customHeight="1" x14ac:dyDescent="0.15">
      <c r="B22" s="77" t="s">
        <v>133</v>
      </c>
      <c r="C22" s="78" t="s">
        <v>46</v>
      </c>
      <c r="D22" s="79">
        <f>D16/D9</f>
        <v>3.4952835241003191E-2</v>
      </c>
      <c r="E22" s="79">
        <f>+E16/E$9</f>
        <v>5.3676868991794011E-2</v>
      </c>
      <c r="F22" s="79">
        <f>+F16/F$9</f>
        <v>2.5805928059889228E-3</v>
      </c>
      <c r="G22" s="80">
        <f>+G16/G$9</f>
        <v>-2.9203220970982029E-2</v>
      </c>
      <c r="H22" s="72"/>
      <c r="I22" s="79">
        <f>+I16/I$9</f>
        <v>2.4864347934554377E-2</v>
      </c>
      <c r="J22" s="73"/>
      <c r="K22" s="79">
        <f t="shared" ref="K22:P22" si="1">+K16/K$9</f>
        <v>3.9626110569100058E-2</v>
      </c>
      <c r="L22" s="79">
        <f t="shared" si="1"/>
        <v>1.3972616135148301E-2</v>
      </c>
      <c r="M22" s="79">
        <f t="shared" si="1"/>
        <v>3.7326458820054246E-3</v>
      </c>
      <c r="N22" s="79">
        <f t="shared" si="1"/>
        <v>2.40341860599411E-2</v>
      </c>
      <c r="O22" s="79">
        <f t="shared" si="1"/>
        <v>2.688311874813511E-2</v>
      </c>
      <c r="P22" s="79">
        <f t="shared" si="1"/>
        <v>3.0773778871278443E-2</v>
      </c>
      <c r="Q22" s="79">
        <f t="shared" ref="Q22:V22" si="2">+Q16/Q$9</f>
        <v>5.1415731884744187E-2</v>
      </c>
      <c r="R22" s="79">
        <f t="shared" si="2"/>
        <v>5.9496040220605548E-2</v>
      </c>
      <c r="S22" s="79">
        <f t="shared" si="2"/>
        <v>6.0143050870691217E-2</v>
      </c>
      <c r="T22" s="79">
        <f t="shared" si="2"/>
        <v>3.8075939717140912E-2</v>
      </c>
      <c r="U22" s="79">
        <f t="shared" si="2"/>
        <v>2.6174623014919154E-2</v>
      </c>
      <c r="V22" s="79">
        <f t="shared" si="2"/>
        <v>3.3268505814495614E-2</v>
      </c>
      <c r="W22" s="79">
        <f t="shared" ref="W22" si="3">+W16/W$9</f>
        <v>4.5594030812512031E-2</v>
      </c>
    </row>
    <row r="23" spans="2:23" ht="13.5" customHeight="1" x14ac:dyDescent="0.15">
      <c r="B23" s="81" t="s">
        <v>116</v>
      </c>
      <c r="C23" s="82"/>
      <c r="D23" s="72">
        <f>D17/D10</f>
        <v>5.1439487821399253E-2</v>
      </c>
      <c r="E23" s="72">
        <f t="shared" ref="E23:G26" si="4">E17/E10</f>
        <v>7.7864575568740865E-2</v>
      </c>
      <c r="F23" s="72">
        <f t="shared" si="4"/>
        <v>3.0537643064344096E-2</v>
      </c>
      <c r="G23" s="83">
        <f t="shared" si="4"/>
        <v>-3.936356638660967E-2</v>
      </c>
      <c r="H23" s="72"/>
      <c r="I23" s="72">
        <f>I17/I10</f>
        <v>6.7465440047060357E-2</v>
      </c>
      <c r="J23" s="73"/>
      <c r="K23" s="72">
        <f t="shared" ref="K23:P26" si="5">K17/K10</f>
        <v>5.5612753772401144E-2</v>
      </c>
      <c r="L23" s="72">
        <f t="shared" si="5"/>
        <v>3.8151520213832273E-2</v>
      </c>
      <c r="M23" s="72">
        <f t="shared" si="5"/>
        <v>1.4044748515567422E-3</v>
      </c>
      <c r="N23" s="72">
        <f t="shared" si="5"/>
        <v>4.551424320258015E-2</v>
      </c>
      <c r="O23" s="72">
        <f t="shared" si="5"/>
        <v>6.7295602457752443E-2</v>
      </c>
      <c r="P23" s="72">
        <f t="shared" si="5"/>
        <v>9.3540880335467452E-2</v>
      </c>
      <c r="Q23" s="72">
        <f t="shared" ref="Q23:S26" si="6">Q17/Q10</f>
        <v>0.11376313509056797</v>
      </c>
      <c r="R23" s="72">
        <f>R17/R10</f>
        <v>0.11029306707680929</v>
      </c>
      <c r="S23" s="72">
        <f t="shared" si="6"/>
        <v>0.10435095492989634</v>
      </c>
      <c r="T23" s="72">
        <f t="shared" ref="T23:U26" si="7">T17/T10</f>
        <v>7.4163303906507425E-2</v>
      </c>
      <c r="U23" s="72">
        <f t="shared" si="7"/>
        <v>7.2714279748121821E-2</v>
      </c>
      <c r="V23" s="72">
        <f t="shared" ref="V23:W26" si="8">V17/V10</f>
        <v>9.981690180827206E-2</v>
      </c>
      <c r="W23" s="72">
        <f t="shared" si="8"/>
        <v>9.1698066596720584E-2</v>
      </c>
    </row>
    <row r="24" spans="2:23" ht="13.5" customHeight="1" x14ac:dyDescent="0.15">
      <c r="B24" s="81" t="s">
        <v>120</v>
      </c>
      <c r="C24" s="82"/>
      <c r="D24" s="72">
        <f>D18/D11</f>
        <v>4.8611447680899533E-2</v>
      </c>
      <c r="E24" s="72">
        <f t="shared" si="4"/>
        <v>6.5619020991288801E-2</v>
      </c>
      <c r="F24" s="72">
        <f t="shared" si="4"/>
        <v>4.3196833123813087E-3</v>
      </c>
      <c r="G24" s="72">
        <f t="shared" si="4"/>
        <v>8.3390876811676232E-4</v>
      </c>
      <c r="H24" s="72"/>
      <c r="I24" s="72">
        <f>I18/I11</f>
        <v>7.0716022450973706E-2</v>
      </c>
      <c r="J24" s="73"/>
      <c r="K24" s="72">
        <f t="shared" si="5"/>
        <v>4.5210600270422792E-2</v>
      </c>
      <c r="L24" s="72">
        <f t="shared" si="5"/>
        <v>2.0391754136664161E-2</v>
      </c>
      <c r="M24" s="72">
        <f t="shared" si="5"/>
        <v>1.9406420647941819E-2</v>
      </c>
      <c r="N24" s="72">
        <f t="shared" si="5"/>
        <v>3.6556827939720891E-2</v>
      </c>
      <c r="O24" s="72">
        <f t="shared" si="5"/>
        <v>2.9851316745021596E-2</v>
      </c>
      <c r="P24" s="72">
        <f t="shared" si="5"/>
        <v>3.1021695903289952E-2</v>
      </c>
      <c r="Q24" s="72">
        <f t="shared" si="6"/>
        <v>4.266927434583221E-2</v>
      </c>
      <c r="R24" s="72">
        <f>R18/R11</f>
        <v>4.5625313073968943E-2</v>
      </c>
      <c r="S24" s="72">
        <f t="shared" si="6"/>
        <v>4.8047799901476264E-2</v>
      </c>
      <c r="T24" s="72">
        <f t="shared" si="7"/>
        <v>2.1709962025361507E-2</v>
      </c>
      <c r="U24" s="72">
        <f t="shared" si="7"/>
        <v>7.3495823544766376E-3</v>
      </c>
      <c r="V24" s="83">
        <f t="shared" si="8"/>
        <v>-2.8626658847548923E-2</v>
      </c>
      <c r="W24" s="72">
        <f t="shared" si="8"/>
        <v>1.1425217916114026E-2</v>
      </c>
    </row>
    <row r="25" spans="2:23" ht="13.5" customHeight="1" x14ac:dyDescent="0.15">
      <c r="B25" s="53" t="s">
        <v>111</v>
      </c>
      <c r="C25" s="82"/>
      <c r="D25" s="72">
        <f>D19/D12</f>
        <v>7.7179246002491292E-2</v>
      </c>
      <c r="E25" s="72">
        <f t="shared" si="4"/>
        <v>0.10801660505568915</v>
      </c>
      <c r="F25" s="72">
        <f t="shared" si="4"/>
        <v>4.98428319429155E-2</v>
      </c>
      <c r="G25" s="72">
        <f t="shared" si="4"/>
        <v>5.5103460793804453E-2</v>
      </c>
      <c r="H25" s="72"/>
      <c r="I25" s="72">
        <f>I19/I12</f>
        <v>0.1194980541656739</v>
      </c>
      <c r="J25" s="73"/>
      <c r="K25" s="72">
        <f t="shared" si="5"/>
        <v>0.12232022248708781</v>
      </c>
      <c r="L25" s="72">
        <f t="shared" si="5"/>
        <v>0.1153788621669686</v>
      </c>
      <c r="M25" s="72">
        <f t="shared" si="5"/>
        <v>0.1131068614908087</v>
      </c>
      <c r="N25" s="72">
        <f t="shared" si="5"/>
        <v>9.936820823856457E-2</v>
      </c>
      <c r="O25" s="72">
        <f t="shared" si="5"/>
        <v>8.3791559558059961E-2</v>
      </c>
      <c r="P25" s="72">
        <f t="shared" si="5"/>
        <v>5.3950292988482525E-3</v>
      </c>
      <c r="Q25" s="72">
        <f t="shared" si="6"/>
        <v>3.8101024127755595E-2</v>
      </c>
      <c r="R25" s="72">
        <f>R19/R12</f>
        <v>0.1115653843771294</v>
      </c>
      <c r="S25" s="72">
        <f t="shared" si="6"/>
        <v>0.16417545717427606</v>
      </c>
      <c r="T25" s="72">
        <f t="shared" si="7"/>
        <v>0.1772662730737613</v>
      </c>
      <c r="U25" s="72">
        <f t="shared" si="7"/>
        <v>0.18216633168558857</v>
      </c>
      <c r="V25" s="72">
        <f t="shared" si="8"/>
        <v>0.24910736736233341</v>
      </c>
      <c r="W25" s="72">
        <f t="shared" si="8"/>
        <v>0.22535470144721154</v>
      </c>
    </row>
    <row r="26" spans="2:23" ht="13.5" customHeight="1" x14ac:dyDescent="0.15">
      <c r="B26" s="81" t="s">
        <v>118</v>
      </c>
      <c r="C26" s="84"/>
      <c r="D26" s="83">
        <f>D20/D13</f>
        <v>-0.81842363152736941</v>
      </c>
      <c r="E26" s="83">
        <f t="shared" si="4"/>
        <v>-1.2012642740619903</v>
      </c>
      <c r="F26" s="83">
        <f t="shared" si="4"/>
        <v>-0.81536475145255005</v>
      </c>
      <c r="G26" s="83">
        <f t="shared" si="4"/>
        <v>-0.87758078133394735</v>
      </c>
      <c r="H26" s="72"/>
      <c r="I26" s="83">
        <f>I20/I13</f>
        <v>-5.2292089249492903</v>
      </c>
      <c r="J26" s="85"/>
      <c r="K26" s="83">
        <f t="shared" si="5"/>
        <v>-7.2320819112627985</v>
      </c>
      <c r="L26" s="83">
        <f t="shared" si="5"/>
        <v>-9.7217015140591201</v>
      </c>
      <c r="M26" s="83">
        <f t="shared" si="5"/>
        <v>-8.3243014394580861</v>
      </c>
      <c r="N26" s="83">
        <f t="shared" si="5"/>
        <v>-13.172549019607843</v>
      </c>
      <c r="O26" s="83">
        <f t="shared" si="5"/>
        <v>-13.127041742286751</v>
      </c>
      <c r="P26" s="83">
        <f t="shared" si="5"/>
        <v>-19.193467336683415</v>
      </c>
      <c r="Q26" s="83">
        <f t="shared" si="6"/>
        <v>-27.275294117647057</v>
      </c>
      <c r="R26" s="83">
        <f>R20/R13</f>
        <v>-9.5214152700186219</v>
      </c>
      <c r="S26" s="83">
        <f t="shared" si="6"/>
        <v>-7.1810650887573964</v>
      </c>
      <c r="T26" s="83">
        <f t="shared" si="7"/>
        <v>-6.8344274252370534</v>
      </c>
      <c r="U26" s="83">
        <f t="shared" si="7"/>
        <v>-6.4567112144102268</v>
      </c>
      <c r="V26" s="83">
        <f t="shared" si="8"/>
        <v>-3.7094298245614037</v>
      </c>
      <c r="W26" s="83">
        <f t="shared" si="8"/>
        <v>-2.7937969469348194</v>
      </c>
    </row>
    <row r="27" spans="2:23" ht="13.5" customHeight="1" x14ac:dyDescent="0.15">
      <c r="B27" s="86" t="s">
        <v>132</v>
      </c>
      <c r="C27" s="55" t="s">
        <v>2</v>
      </c>
      <c r="D27" s="75"/>
      <c r="E27" s="75"/>
      <c r="F27" s="75"/>
      <c r="G27" s="75"/>
      <c r="H27" s="65"/>
      <c r="I27" s="75"/>
      <c r="J27" s="65"/>
      <c r="K27" s="75">
        <v>0</v>
      </c>
      <c r="L27" s="75">
        <v>-3330</v>
      </c>
      <c r="M27" s="75">
        <v>-19204</v>
      </c>
      <c r="N27" s="75">
        <v>-13833</v>
      </c>
      <c r="O27" s="75">
        <v>5490</v>
      </c>
      <c r="P27" s="75">
        <v>-35142</v>
      </c>
      <c r="Q27" s="76">
        <v>2921</v>
      </c>
      <c r="R27" s="76">
        <v>-1265</v>
      </c>
      <c r="S27" s="76">
        <v>-7068</v>
      </c>
      <c r="T27" s="76">
        <v>-23960</v>
      </c>
      <c r="U27" s="76">
        <v>-21951</v>
      </c>
      <c r="V27" s="147">
        <v>3646</v>
      </c>
      <c r="W27" s="76">
        <v>-45154</v>
      </c>
    </row>
    <row r="28" spans="2:23" ht="13.5" customHeight="1" x14ac:dyDescent="0.15">
      <c r="B28" s="69" t="s">
        <v>140</v>
      </c>
      <c r="C28" s="59" t="s">
        <v>2</v>
      </c>
      <c r="D28" s="75">
        <v>6446</v>
      </c>
      <c r="E28" s="75">
        <v>9645</v>
      </c>
      <c r="F28" s="75">
        <v>9843</v>
      </c>
      <c r="G28" s="75">
        <v>2709</v>
      </c>
      <c r="H28" s="65"/>
      <c r="I28" s="75">
        <v>2559</v>
      </c>
      <c r="J28" s="66"/>
      <c r="K28" s="75">
        <v>2249</v>
      </c>
      <c r="L28" s="75">
        <v>2423</v>
      </c>
      <c r="M28" s="75">
        <v>1823</v>
      </c>
      <c r="N28" s="75">
        <v>3338</v>
      </c>
      <c r="O28" s="75">
        <v>2201</v>
      </c>
      <c r="P28" s="75">
        <v>1624</v>
      </c>
      <c r="Q28" s="76">
        <v>1380</v>
      </c>
      <c r="R28" s="76">
        <v>1080</v>
      </c>
      <c r="S28" s="76">
        <v>2131</v>
      </c>
      <c r="T28" s="76">
        <v>2126</v>
      </c>
      <c r="U28" s="76">
        <v>2044</v>
      </c>
      <c r="V28" s="147">
        <v>2117</v>
      </c>
      <c r="W28" s="147">
        <v>5239</v>
      </c>
    </row>
    <row r="29" spans="2:23" ht="13.5" customHeight="1" x14ac:dyDescent="0.15">
      <c r="B29" s="69" t="s">
        <v>141</v>
      </c>
      <c r="C29" s="59" t="s">
        <v>2</v>
      </c>
      <c r="D29" s="75">
        <v>-23060</v>
      </c>
      <c r="E29" s="75">
        <v>-25497</v>
      </c>
      <c r="F29" s="75">
        <v>-19956</v>
      </c>
      <c r="G29" s="75">
        <v>-14252</v>
      </c>
      <c r="H29" s="65"/>
      <c r="I29" s="75">
        <v>-13292</v>
      </c>
      <c r="J29" s="66"/>
      <c r="K29" s="75">
        <v>-18523</v>
      </c>
      <c r="L29" s="75">
        <v>-16746</v>
      </c>
      <c r="M29" s="75">
        <v>-17911</v>
      </c>
      <c r="N29" s="75">
        <v>-20194</v>
      </c>
      <c r="O29" s="75">
        <v>-20145</v>
      </c>
      <c r="P29" s="75">
        <v>-19848</v>
      </c>
      <c r="Q29" s="76">
        <v>-20554</v>
      </c>
      <c r="R29" s="76">
        <v>-15704</v>
      </c>
      <c r="S29" s="76">
        <v>-15432</v>
      </c>
      <c r="T29" s="76">
        <v>-13969</v>
      </c>
      <c r="U29" s="76">
        <v>-13080</v>
      </c>
      <c r="V29" s="76">
        <v>-14586</v>
      </c>
      <c r="W29" s="76">
        <v>-22592</v>
      </c>
    </row>
    <row r="30" spans="2:23" ht="13.5" customHeight="1" x14ac:dyDescent="0.15">
      <c r="B30" s="54" t="s">
        <v>145</v>
      </c>
      <c r="C30" s="59" t="s">
        <v>2</v>
      </c>
      <c r="D30" s="75">
        <v>2416</v>
      </c>
      <c r="E30" s="75">
        <v>10257</v>
      </c>
      <c r="F30" s="75">
        <v>1585</v>
      </c>
      <c r="G30" s="75">
        <v>2396</v>
      </c>
      <c r="H30" s="65"/>
      <c r="I30" s="75">
        <v>8107</v>
      </c>
      <c r="J30" s="66"/>
      <c r="K30" s="87">
        <v>8713</v>
      </c>
      <c r="L30" s="87">
        <v>5115</v>
      </c>
      <c r="M30" s="87">
        <v>2250</v>
      </c>
      <c r="N30" s="87">
        <v>1002</v>
      </c>
      <c r="O30" s="87">
        <v>413</v>
      </c>
      <c r="P30" s="87">
        <v>-3435</v>
      </c>
      <c r="Q30" s="76">
        <v>1142</v>
      </c>
      <c r="R30" s="87">
        <v>2403</v>
      </c>
      <c r="S30" s="87">
        <v>6244</v>
      </c>
      <c r="T30" s="87">
        <v>1077</v>
      </c>
      <c r="U30" s="87">
        <v>2749</v>
      </c>
      <c r="V30" s="147">
        <v>702</v>
      </c>
      <c r="W30" s="147">
        <v>5811</v>
      </c>
    </row>
    <row r="31" spans="2:23" ht="13.5" customHeight="1" x14ac:dyDescent="0.15">
      <c r="B31" s="54" t="s">
        <v>138</v>
      </c>
      <c r="C31" s="59" t="s">
        <v>2</v>
      </c>
      <c r="D31" s="75">
        <v>8001</v>
      </c>
      <c r="E31" s="75">
        <v>30437</v>
      </c>
      <c r="F31" s="75">
        <v>-12259</v>
      </c>
      <c r="G31" s="75">
        <v>-28552</v>
      </c>
      <c r="H31" s="65"/>
      <c r="I31" s="75">
        <v>7730</v>
      </c>
      <c r="J31" s="66"/>
      <c r="K31" s="87"/>
      <c r="L31" s="87"/>
      <c r="M31" s="87"/>
      <c r="N31" s="87"/>
      <c r="O31" s="87"/>
      <c r="P31" s="87"/>
      <c r="Q31" s="76"/>
      <c r="R31" s="76"/>
      <c r="S31" s="76"/>
      <c r="T31" s="76"/>
      <c r="U31" s="76"/>
      <c r="V31" s="147"/>
      <c r="W31" s="147"/>
    </row>
    <row r="32" spans="2:23" ht="13.5" customHeight="1" x14ac:dyDescent="0.15">
      <c r="B32" s="54" t="s">
        <v>172</v>
      </c>
      <c r="C32" s="84" t="s">
        <v>46</v>
      </c>
      <c r="D32" s="71">
        <f>D31/D9</f>
        <v>1.1739469178207812E-2</v>
      </c>
      <c r="E32" s="71">
        <f>E31/E9</f>
        <v>3.5163420892411743E-2</v>
      </c>
      <c r="F32" s="88">
        <f>F31/F9</f>
        <v>-1.6580444029674114E-2</v>
      </c>
      <c r="G32" s="88">
        <f>G31/G9</f>
        <v>-4.8525307871936152E-2</v>
      </c>
      <c r="H32" s="72"/>
      <c r="I32" s="71">
        <f>I31/I9</f>
        <v>1.3391959973112133E-2</v>
      </c>
      <c r="J32" s="89"/>
      <c r="K32" s="90"/>
      <c r="L32" s="90"/>
      <c r="M32" s="90"/>
      <c r="N32" s="90"/>
      <c r="O32" s="90"/>
      <c r="P32" s="90"/>
      <c r="Q32" s="76"/>
      <c r="R32" s="76"/>
      <c r="S32" s="76"/>
      <c r="T32" s="76"/>
      <c r="U32" s="76"/>
      <c r="V32" s="147"/>
      <c r="W32" s="147"/>
    </row>
    <row r="33" spans="2:23" ht="13.5" customHeight="1" x14ac:dyDescent="0.15">
      <c r="B33" s="69" t="s">
        <v>142</v>
      </c>
      <c r="C33" s="59" t="s">
        <v>2</v>
      </c>
      <c r="D33" s="75">
        <v>38057</v>
      </c>
      <c r="E33" s="75">
        <v>62258</v>
      </c>
      <c r="F33" s="75">
        <v>-13515</v>
      </c>
      <c r="G33" s="75">
        <v>-42414</v>
      </c>
      <c r="H33" s="65"/>
      <c r="I33" s="75">
        <v>3360</v>
      </c>
      <c r="J33" s="66"/>
      <c r="K33" s="75">
        <v>15306</v>
      </c>
      <c r="L33" s="75">
        <v>-4822</v>
      </c>
      <c r="M33" s="91">
        <v>-31096</v>
      </c>
      <c r="N33" s="91">
        <f>-16401+1281</f>
        <v>-15120</v>
      </c>
      <c r="O33" s="75">
        <v>4807</v>
      </c>
      <c r="P33" s="91">
        <v>-37439</v>
      </c>
      <c r="Q33" s="76">
        <v>14751</v>
      </c>
      <c r="R33" s="76">
        <v>22146</v>
      </c>
      <c r="S33" s="76">
        <v>22730</v>
      </c>
      <c r="T33" s="76">
        <v>-13549</v>
      </c>
      <c r="U33" s="76">
        <v>-17171</v>
      </c>
      <c r="V33" s="147">
        <v>11859</v>
      </c>
      <c r="W33" s="76">
        <v>-21933</v>
      </c>
    </row>
    <row r="34" spans="2:23" ht="13.5" customHeight="1" x14ac:dyDescent="0.15">
      <c r="B34" s="54" t="s">
        <v>143</v>
      </c>
      <c r="C34" s="55" t="s">
        <v>46</v>
      </c>
      <c r="D34" s="92"/>
      <c r="E34" s="92"/>
      <c r="F34" s="92"/>
      <c r="G34" s="92"/>
      <c r="H34" s="93"/>
      <c r="I34" s="92"/>
      <c r="J34" s="89"/>
      <c r="K34" s="139">
        <f t="shared" ref="K34:Q34" si="9">K33/K9</f>
        <v>2.6523691274353674E-2</v>
      </c>
      <c r="L34" s="88">
        <f t="shared" si="9"/>
        <v>-8.7319796531473703E-3</v>
      </c>
      <c r="M34" s="88">
        <f t="shared" si="9"/>
        <v>-5.9645609633525526E-2</v>
      </c>
      <c r="N34" s="88">
        <f t="shared" si="9"/>
        <v>-2.4946584281342034E-2</v>
      </c>
      <c r="O34" s="139">
        <f t="shared" si="9"/>
        <v>7.6701775772961469E-3</v>
      </c>
      <c r="P34" s="139">
        <f t="shared" si="9"/>
        <v>-5.9505190949374731E-2</v>
      </c>
      <c r="Q34" s="139">
        <f t="shared" si="9"/>
        <v>2.5397945918955913E-2</v>
      </c>
      <c r="R34" s="139">
        <f t="shared" ref="R34:W34" si="10">R33/R9</f>
        <v>3.6977977849279593E-2</v>
      </c>
      <c r="S34" s="139">
        <f t="shared" si="10"/>
        <v>3.7092702382059729E-2</v>
      </c>
      <c r="T34" s="88">
        <f t="shared" si="10"/>
        <v>-2.4360906040871808E-2</v>
      </c>
      <c r="U34" s="88">
        <f t="shared" si="10"/>
        <v>-3.4395381632293318E-2</v>
      </c>
      <c r="V34" s="139">
        <f t="shared" si="10"/>
        <v>1.9746306829534706E-2</v>
      </c>
      <c r="W34" s="88">
        <f t="shared" si="10"/>
        <v>-2.872612541108889E-2</v>
      </c>
    </row>
    <row r="35" spans="2:23" ht="13.5" customHeight="1" x14ac:dyDescent="0.15">
      <c r="B35" s="69" t="s">
        <v>139</v>
      </c>
      <c r="C35" s="59" t="s">
        <v>2</v>
      </c>
      <c r="D35" s="75">
        <v>12095</v>
      </c>
      <c r="E35" s="75">
        <v>50416</v>
      </c>
      <c r="F35" s="75">
        <v>-28392</v>
      </c>
      <c r="G35" s="75">
        <v>-41313</v>
      </c>
      <c r="H35" s="65"/>
      <c r="I35" s="75">
        <v>1661</v>
      </c>
      <c r="J35" s="66"/>
      <c r="K35" s="140">
        <v>12430</v>
      </c>
      <c r="L35" s="140">
        <v>-2815</v>
      </c>
      <c r="M35" s="140">
        <v>-34324</v>
      </c>
      <c r="N35" s="140">
        <f>-17630+1281-256</f>
        <v>-16605</v>
      </c>
      <c r="O35" s="140">
        <v>1668</v>
      </c>
      <c r="P35" s="140">
        <v>-49838</v>
      </c>
      <c r="Q35" s="141">
        <v>5605</v>
      </c>
      <c r="R35" s="141">
        <v>6164</v>
      </c>
      <c r="S35" s="141">
        <v>13287</v>
      </c>
      <c r="T35" s="141">
        <v>-18925</v>
      </c>
      <c r="U35" s="141">
        <v>-16930</v>
      </c>
      <c r="V35" s="147">
        <v>4134</v>
      </c>
      <c r="W35" s="141">
        <v>-33761</v>
      </c>
    </row>
    <row r="36" spans="2:23" ht="13.5" customHeight="1" x14ac:dyDescent="0.15">
      <c r="B36" s="54" t="s">
        <v>144</v>
      </c>
      <c r="C36" s="55" t="s">
        <v>46</v>
      </c>
      <c r="D36" s="94">
        <f>+D35/D9</f>
        <v>1.7746391664844832E-2</v>
      </c>
      <c r="E36" s="94">
        <f>+E35/E9</f>
        <v>5.8244867355909918E-2</v>
      </c>
      <c r="F36" s="95">
        <f>+F35/F9</f>
        <v>-3.8400519364589887E-2</v>
      </c>
      <c r="G36" s="95">
        <f>+G35/G9</f>
        <v>-7.0213156490378889E-2</v>
      </c>
      <c r="H36" s="72"/>
      <c r="I36" s="94">
        <f>+I35/I9</f>
        <v>2.87762555179033E-3</v>
      </c>
      <c r="J36" s="73"/>
      <c r="K36" s="142">
        <f t="shared" ref="K36:Q36" si="11">+K35/K9</f>
        <v>2.1539885178375549E-2</v>
      </c>
      <c r="L36" s="95">
        <f t="shared" si="11"/>
        <v>-5.0975783333906772E-3</v>
      </c>
      <c r="M36" s="95">
        <f t="shared" si="11"/>
        <v>-6.5837275053419422E-2</v>
      </c>
      <c r="N36" s="95">
        <f t="shared" si="11"/>
        <v>-2.739669523754527E-2</v>
      </c>
      <c r="O36" s="142">
        <f t="shared" si="11"/>
        <v>2.6615053461472795E-3</v>
      </c>
      <c r="P36" s="142">
        <f t="shared" si="11"/>
        <v>-7.9212043765456819E-2</v>
      </c>
      <c r="Q36" s="139">
        <f t="shared" si="11"/>
        <v>9.6505651735982571E-3</v>
      </c>
      <c r="R36" s="139">
        <f t="shared" ref="R36:W36" si="12">+R35/R9</f>
        <v>1.0292253926802105E-2</v>
      </c>
      <c r="S36" s="139">
        <f t="shared" si="12"/>
        <v>2.1682830468562588E-2</v>
      </c>
      <c r="T36" s="88">
        <f t="shared" si="12"/>
        <v>-3.4026876287807144E-2</v>
      </c>
      <c r="U36" s="88">
        <f t="shared" si="12"/>
        <v>-3.3912632405493325E-2</v>
      </c>
      <c r="V36" s="139">
        <f t="shared" si="12"/>
        <v>6.8834836354917349E-3</v>
      </c>
      <c r="W36" s="88">
        <f t="shared" si="12"/>
        <v>-4.4217513336240917E-2</v>
      </c>
    </row>
    <row r="37" spans="2:23" ht="13.5" customHeight="1" x14ac:dyDescent="0.15">
      <c r="B37" s="44" t="s">
        <v>173</v>
      </c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</row>
    <row r="38" spans="2:23" ht="13.5" customHeight="1" x14ac:dyDescent="0.15">
      <c r="B38" s="47" t="s">
        <v>99</v>
      </c>
      <c r="C38" s="48" t="s">
        <v>2</v>
      </c>
      <c r="D38" s="64">
        <f>D40+D41+D42+D43+D44</f>
        <v>1408983</v>
      </c>
      <c r="E38" s="64">
        <v>1319290</v>
      </c>
      <c r="F38" s="64">
        <v>1025221</v>
      </c>
      <c r="G38" s="64">
        <v>933721</v>
      </c>
      <c r="H38" s="65"/>
      <c r="I38" s="64">
        <v>868588</v>
      </c>
      <c r="J38" s="66"/>
      <c r="K38" s="64">
        <v>889420</v>
      </c>
      <c r="L38" s="64">
        <v>848752</v>
      </c>
      <c r="M38" s="64">
        <v>885436</v>
      </c>
      <c r="N38" s="64">
        <f>925175+1033</f>
        <v>926208</v>
      </c>
      <c r="O38" s="64">
        <v>920106</v>
      </c>
      <c r="P38" s="64">
        <v>812120</v>
      </c>
      <c r="Q38" s="98">
        <v>790192</v>
      </c>
      <c r="R38" s="98">
        <v>788592</v>
      </c>
      <c r="S38" s="98">
        <v>761869</v>
      </c>
      <c r="T38" s="98">
        <v>765197</v>
      </c>
      <c r="U38" s="98">
        <v>824963</v>
      </c>
      <c r="V38" s="144">
        <v>939281</v>
      </c>
      <c r="W38" s="144">
        <v>951387</v>
      </c>
    </row>
    <row r="39" spans="2:23" ht="13.5" customHeight="1" x14ac:dyDescent="0.15">
      <c r="B39" s="52" t="s">
        <v>150</v>
      </c>
      <c r="C39" s="53"/>
      <c r="D39" s="65"/>
      <c r="E39" s="65"/>
      <c r="F39" s="65"/>
      <c r="G39" s="65"/>
      <c r="H39" s="65"/>
      <c r="I39" s="65">
        <v>393776</v>
      </c>
      <c r="J39" s="66"/>
      <c r="K39" s="65">
        <v>376332</v>
      </c>
      <c r="L39" s="65">
        <v>373570</v>
      </c>
      <c r="M39" s="65">
        <v>343220</v>
      </c>
      <c r="N39" s="65">
        <v>367616</v>
      </c>
      <c r="O39" s="65">
        <f>SUM(O40:O43)</f>
        <v>369098</v>
      </c>
      <c r="P39" s="65">
        <f>SUM(P40:P43)</f>
        <v>351132</v>
      </c>
      <c r="Q39" s="67">
        <f>SUM(Q40:Q43)</f>
        <v>311203</v>
      </c>
      <c r="R39" s="67">
        <f>SUM(R40:R43)</f>
        <v>317749</v>
      </c>
      <c r="S39" s="67">
        <f>SUM(S40:S43)</f>
        <v>317309</v>
      </c>
      <c r="T39" s="67">
        <v>346265</v>
      </c>
      <c r="U39" s="67">
        <v>341072</v>
      </c>
      <c r="V39" s="145">
        <v>353592</v>
      </c>
      <c r="W39" s="145">
        <v>417194</v>
      </c>
    </row>
    <row r="40" spans="2:23" ht="13.5" customHeight="1" x14ac:dyDescent="0.15">
      <c r="B40" s="53" t="s">
        <v>116</v>
      </c>
      <c r="C40" s="53"/>
      <c r="D40" s="65">
        <v>496591</v>
      </c>
      <c r="E40" s="65">
        <v>519865</v>
      </c>
      <c r="F40" s="65">
        <v>388339</v>
      </c>
      <c r="G40" s="65">
        <v>350387</v>
      </c>
      <c r="H40" s="65"/>
      <c r="I40" s="65">
        <v>157530</v>
      </c>
      <c r="J40" s="66"/>
      <c r="K40" s="65">
        <v>161243</v>
      </c>
      <c r="L40" s="65">
        <v>160915</v>
      </c>
      <c r="M40" s="65">
        <v>142594</v>
      </c>
      <c r="N40" s="65">
        <v>150007</v>
      </c>
      <c r="O40" s="65">
        <v>154809</v>
      </c>
      <c r="P40" s="65">
        <v>148164</v>
      </c>
      <c r="Q40" s="67">
        <v>131595</v>
      </c>
      <c r="R40" s="67">
        <v>133455</v>
      </c>
      <c r="S40" s="67">
        <v>140370</v>
      </c>
      <c r="T40" s="67">
        <v>146810</v>
      </c>
      <c r="U40" s="67">
        <v>154110</v>
      </c>
      <c r="V40" s="145">
        <v>157030</v>
      </c>
      <c r="W40" s="145">
        <v>197331</v>
      </c>
    </row>
    <row r="41" spans="2:23" ht="13.5" customHeight="1" x14ac:dyDescent="0.15">
      <c r="B41" s="53" t="s">
        <v>117</v>
      </c>
      <c r="C41" s="53"/>
      <c r="D41" s="65">
        <v>513354</v>
      </c>
      <c r="E41" s="65">
        <v>499180</v>
      </c>
      <c r="F41" s="65">
        <v>385259</v>
      </c>
      <c r="G41" s="65">
        <v>371940</v>
      </c>
      <c r="H41" s="65"/>
      <c r="I41" s="65">
        <v>162759</v>
      </c>
      <c r="J41" s="66"/>
      <c r="K41" s="65">
        <v>165345</v>
      </c>
      <c r="L41" s="65">
        <v>165908</v>
      </c>
      <c r="M41" s="65">
        <v>153609</v>
      </c>
      <c r="N41" s="65">
        <v>168738</v>
      </c>
      <c r="O41" s="65">
        <v>165599</v>
      </c>
      <c r="P41" s="65">
        <v>155754</v>
      </c>
      <c r="Q41" s="67">
        <v>137393</v>
      </c>
      <c r="R41" s="67">
        <v>138801</v>
      </c>
      <c r="S41" s="67">
        <v>137588</v>
      </c>
      <c r="T41" s="67">
        <v>158386</v>
      </c>
      <c r="U41" s="67">
        <v>155740</v>
      </c>
      <c r="V41" s="145">
        <v>164299</v>
      </c>
      <c r="W41" s="145">
        <v>186216</v>
      </c>
    </row>
    <row r="42" spans="2:23" ht="13.5" customHeight="1" x14ac:dyDescent="0.15">
      <c r="B42" s="53" t="s">
        <v>109</v>
      </c>
      <c r="C42" s="53"/>
      <c r="D42" s="65">
        <v>100059</v>
      </c>
      <c r="E42" s="65">
        <v>104557</v>
      </c>
      <c r="F42" s="65">
        <v>93465</v>
      </c>
      <c r="G42" s="65">
        <v>65217</v>
      </c>
      <c r="H42" s="65"/>
      <c r="I42" s="65">
        <v>48991</v>
      </c>
      <c r="J42" s="66"/>
      <c r="K42" s="65">
        <v>48986</v>
      </c>
      <c r="L42" s="65">
        <v>47364</v>
      </c>
      <c r="M42" s="65">
        <v>45199</v>
      </c>
      <c r="N42" s="65">
        <v>48310</v>
      </c>
      <c r="O42" s="65">
        <v>50645</v>
      </c>
      <c r="P42" s="65">
        <v>44428</v>
      </c>
      <c r="Q42" s="67">
        <v>39561</v>
      </c>
      <c r="R42" s="67">
        <v>38738</v>
      </c>
      <c r="S42" s="67">
        <v>31972</v>
      </c>
      <c r="T42" s="67">
        <v>33602</v>
      </c>
      <c r="U42" s="67">
        <v>27710</v>
      </c>
      <c r="V42" s="145">
        <v>28555</v>
      </c>
      <c r="W42" s="145">
        <v>33202</v>
      </c>
    </row>
    <row r="43" spans="2:23" ht="13.5" customHeight="1" x14ac:dyDescent="0.15">
      <c r="B43" s="53" t="s">
        <v>118</v>
      </c>
      <c r="C43" s="53"/>
      <c r="D43" s="65">
        <v>683895</v>
      </c>
      <c r="E43" s="65">
        <v>555059</v>
      </c>
      <c r="F43" s="65">
        <v>158158</v>
      </c>
      <c r="G43" s="65">
        <v>146177</v>
      </c>
      <c r="H43" s="65"/>
      <c r="I43" s="65">
        <v>582</v>
      </c>
      <c r="J43" s="66"/>
      <c r="K43" s="65">
        <v>758</v>
      </c>
      <c r="L43" s="65">
        <v>-617</v>
      </c>
      <c r="M43" s="65">
        <v>1818</v>
      </c>
      <c r="N43" s="65">
        <v>561</v>
      </c>
      <c r="O43" s="65">
        <v>-1955</v>
      </c>
      <c r="P43" s="65">
        <v>2786</v>
      </c>
      <c r="Q43" s="67">
        <v>2654</v>
      </c>
      <c r="R43" s="67">
        <v>6755</v>
      </c>
      <c r="S43" s="67">
        <v>7379</v>
      </c>
      <c r="T43" s="67">
        <v>7467</v>
      </c>
      <c r="U43" s="67">
        <v>3512</v>
      </c>
      <c r="V43" s="145">
        <v>3708</v>
      </c>
      <c r="W43" s="145">
        <v>445</v>
      </c>
    </row>
    <row r="44" spans="2:23" ht="13.5" customHeight="1" x14ac:dyDescent="0.15">
      <c r="B44" s="53" t="s">
        <v>83</v>
      </c>
      <c r="C44" s="53"/>
      <c r="D44" s="65">
        <v>-384916</v>
      </c>
      <c r="E44" s="65">
        <v>-359372</v>
      </c>
      <c r="F44" s="65"/>
      <c r="G44" s="65"/>
      <c r="H44" s="65"/>
      <c r="I44" s="65">
        <v>23914</v>
      </c>
      <c r="J44" s="66"/>
      <c r="K44" s="65"/>
      <c r="L44" s="65"/>
      <c r="M44" s="65"/>
      <c r="N44" s="65"/>
      <c r="O44" s="65"/>
      <c r="P44" s="65"/>
      <c r="Q44" s="68"/>
      <c r="R44" s="68"/>
      <c r="S44" s="68"/>
      <c r="T44" s="68"/>
      <c r="U44" s="68"/>
      <c r="V44" s="146"/>
      <c r="W44" s="146"/>
    </row>
    <row r="45" spans="2:23" ht="13.5" customHeight="1" x14ac:dyDescent="0.15">
      <c r="B45" s="69" t="s">
        <v>31</v>
      </c>
      <c r="C45" s="59" t="s">
        <v>2</v>
      </c>
      <c r="D45" s="75">
        <v>561116</v>
      </c>
      <c r="E45" s="75">
        <f>92956+10000+33000+320452</f>
        <v>456408</v>
      </c>
      <c r="F45" s="75">
        <v>426322</v>
      </c>
      <c r="G45" s="75">
        <v>394442</v>
      </c>
      <c r="H45" s="65"/>
      <c r="I45" s="75">
        <v>368378</v>
      </c>
      <c r="J45" s="66"/>
      <c r="K45" s="75">
        <v>379183</v>
      </c>
      <c r="L45" s="75">
        <v>398212</v>
      </c>
      <c r="M45" s="75">
        <f>447847+2</f>
        <v>447849</v>
      </c>
      <c r="N45" s="75">
        <v>455303</v>
      </c>
      <c r="O45" s="75">
        <v>442744</v>
      </c>
      <c r="P45" s="75">
        <f>139089+4453+289319+4098</f>
        <v>436959</v>
      </c>
      <c r="Q45" s="76">
        <f>78417+1393+317981+1595</f>
        <v>399386</v>
      </c>
      <c r="R45" s="76">
        <f>96470+1093+274185+906</f>
        <v>372654</v>
      </c>
      <c r="S45" s="76">
        <v>371508</v>
      </c>
      <c r="T45" s="76">
        <v>435007</v>
      </c>
      <c r="U45" s="76">
        <v>471710</v>
      </c>
      <c r="V45" s="147">
        <v>467885</v>
      </c>
      <c r="W45" s="147">
        <v>495120</v>
      </c>
    </row>
    <row r="46" spans="2:23" ht="13.5" customHeight="1" x14ac:dyDescent="0.15">
      <c r="B46" s="69" t="s">
        <v>84</v>
      </c>
      <c r="C46" s="59" t="s">
        <v>2</v>
      </c>
      <c r="D46" s="75">
        <v>337242</v>
      </c>
      <c r="E46" s="75">
        <f>371998-13310-253</f>
        <v>358435</v>
      </c>
      <c r="F46" s="75">
        <v>246648</v>
      </c>
      <c r="G46" s="75">
        <v>230306</v>
      </c>
      <c r="H46" s="65"/>
      <c r="I46" s="75">
        <v>215976</v>
      </c>
      <c r="J46" s="66"/>
      <c r="K46" s="75">
        <v>216232</v>
      </c>
      <c r="L46" s="75">
        <v>161313</v>
      </c>
      <c r="M46" s="75">
        <v>145031</v>
      </c>
      <c r="N46" s="75">
        <f>164986+18988</f>
        <v>183974</v>
      </c>
      <c r="O46" s="75">
        <v>175746</v>
      </c>
      <c r="P46" s="75">
        <v>103109</v>
      </c>
      <c r="Q46" s="76">
        <v>124146</v>
      </c>
      <c r="R46" s="76">
        <v>135192</v>
      </c>
      <c r="S46" s="76">
        <v>123760</v>
      </c>
      <c r="T46" s="76">
        <v>73612</v>
      </c>
      <c r="U46" s="76">
        <v>62937</v>
      </c>
      <c r="V46" s="147">
        <v>145291</v>
      </c>
      <c r="W46" s="147">
        <v>97040</v>
      </c>
    </row>
    <row r="47" spans="2:23" ht="13.5" customHeight="1" x14ac:dyDescent="0.15">
      <c r="B47" s="69" t="s">
        <v>3</v>
      </c>
      <c r="C47" s="59" t="s">
        <v>2</v>
      </c>
      <c r="D47" s="75">
        <v>96147</v>
      </c>
      <c r="E47" s="75">
        <v>96147</v>
      </c>
      <c r="F47" s="75">
        <v>96147</v>
      </c>
      <c r="G47" s="75">
        <v>96147</v>
      </c>
      <c r="H47" s="65"/>
      <c r="I47" s="75">
        <v>116449</v>
      </c>
      <c r="J47" s="66"/>
      <c r="K47" s="75">
        <v>116449</v>
      </c>
      <c r="L47" s="75">
        <v>116449</v>
      </c>
      <c r="M47" s="75">
        <v>116449</v>
      </c>
      <c r="N47" s="75">
        <v>116449</v>
      </c>
      <c r="O47" s="75">
        <v>116449</v>
      </c>
      <c r="P47" s="75">
        <v>116449</v>
      </c>
      <c r="Q47" s="76">
        <v>116463</v>
      </c>
      <c r="R47" s="76">
        <v>116546</v>
      </c>
      <c r="S47" s="76">
        <v>116588</v>
      </c>
      <c r="T47" s="76">
        <v>116607</v>
      </c>
      <c r="U47" s="76">
        <v>116643</v>
      </c>
      <c r="V47" s="147">
        <v>116709</v>
      </c>
      <c r="W47" s="147">
        <v>116756</v>
      </c>
    </row>
    <row r="48" spans="2:23" ht="13.5" customHeight="1" x14ac:dyDescent="0.15">
      <c r="B48" s="69" t="s">
        <v>174</v>
      </c>
      <c r="C48" s="59" t="s">
        <v>18</v>
      </c>
      <c r="D48" s="99">
        <f>+D45/D46</f>
        <v>1.6638378375172724</v>
      </c>
      <c r="E48" s="99">
        <f>+E45/E46</f>
        <v>1.2733354722613583</v>
      </c>
      <c r="F48" s="99">
        <f>+F45/F46</f>
        <v>1.7284632350556259</v>
      </c>
      <c r="G48" s="99">
        <f>+G45/G46</f>
        <v>1.712686599567532</v>
      </c>
      <c r="H48" s="100"/>
      <c r="I48" s="99">
        <f>+I45/I46</f>
        <v>1.7056432196169944</v>
      </c>
      <c r="J48" s="101"/>
      <c r="K48" s="99">
        <f t="shared" ref="K48:Q48" si="13">+K45/K46</f>
        <v>1.7535933626845239</v>
      </c>
      <c r="L48" s="99">
        <f t="shared" si="13"/>
        <v>2.4685673194348876</v>
      </c>
      <c r="M48" s="99">
        <f t="shared" si="13"/>
        <v>3.0879536099178795</v>
      </c>
      <c r="N48" s="99">
        <f t="shared" si="13"/>
        <v>2.4748225292704404</v>
      </c>
      <c r="O48" s="99">
        <f t="shared" si="13"/>
        <v>2.5192266111319745</v>
      </c>
      <c r="P48" s="99">
        <f t="shared" si="13"/>
        <v>4.2378356884462072</v>
      </c>
      <c r="Q48" s="99">
        <f t="shared" si="13"/>
        <v>3.2170670017559968</v>
      </c>
      <c r="R48" s="99">
        <f t="shared" ref="R48:W48" si="14">+R45/R46</f>
        <v>2.7564796733534527</v>
      </c>
      <c r="S48" s="99">
        <f t="shared" si="14"/>
        <v>3.0018422753716871</v>
      </c>
      <c r="T48" s="99">
        <f t="shared" si="14"/>
        <v>5.9094576971146004</v>
      </c>
      <c r="U48" s="99">
        <f t="shared" si="14"/>
        <v>7.4949552727330504</v>
      </c>
      <c r="V48" s="99">
        <f t="shared" si="14"/>
        <v>3.2203302338066364</v>
      </c>
      <c r="W48" s="99">
        <f t="shared" si="14"/>
        <v>5.1022258862324819</v>
      </c>
    </row>
    <row r="49" spans="2:23" ht="13.5" customHeight="1" x14ac:dyDescent="0.15">
      <c r="B49" s="69" t="s">
        <v>54</v>
      </c>
      <c r="C49" s="59" t="s">
        <v>46</v>
      </c>
      <c r="D49" s="71">
        <f>+D46/D38</f>
        <v>0.2393513619397821</v>
      </c>
      <c r="E49" s="71">
        <f>+E46/E38</f>
        <v>0.27168780177216534</v>
      </c>
      <c r="F49" s="71">
        <f>+F46/F38</f>
        <v>0.24058032365704565</v>
      </c>
      <c r="G49" s="71">
        <f>+G46/G38</f>
        <v>0.24665397907940381</v>
      </c>
      <c r="H49" s="72"/>
      <c r="I49" s="71">
        <v>0.249</v>
      </c>
      <c r="J49" s="73"/>
      <c r="K49" s="71">
        <f t="shared" ref="K49:Q49" si="15">K46/K38</f>
        <v>0.24311573834633807</v>
      </c>
      <c r="L49" s="71">
        <f t="shared" si="15"/>
        <v>0.19005905140724264</v>
      </c>
      <c r="M49" s="71">
        <f t="shared" si="15"/>
        <v>0.16379614111014235</v>
      </c>
      <c r="N49" s="71">
        <f t="shared" si="15"/>
        <v>0.1986314089275843</v>
      </c>
      <c r="O49" s="71">
        <f t="shared" si="15"/>
        <v>0.19100625362729948</v>
      </c>
      <c r="P49" s="71">
        <f t="shared" si="15"/>
        <v>0.12696276412352855</v>
      </c>
      <c r="Q49" s="71">
        <f t="shared" si="15"/>
        <v>0.15710865207443253</v>
      </c>
      <c r="R49" s="71">
        <f t="shared" ref="R49:W49" si="16">R46/R38</f>
        <v>0.17143465822630713</v>
      </c>
      <c r="S49" s="71">
        <f t="shared" si="16"/>
        <v>0.16244262465069453</v>
      </c>
      <c r="T49" s="71">
        <f t="shared" si="16"/>
        <v>9.6200063513056114E-2</v>
      </c>
      <c r="U49" s="71">
        <f t="shared" si="16"/>
        <v>7.629069424931785E-2</v>
      </c>
      <c r="V49" s="71">
        <f t="shared" si="16"/>
        <v>0.15468320981687056</v>
      </c>
      <c r="W49" s="71">
        <f t="shared" si="16"/>
        <v>0.10199845068305537</v>
      </c>
    </row>
    <row r="50" spans="2:23" ht="13.5" customHeight="1" x14ac:dyDescent="0.15">
      <c r="D50" s="102"/>
      <c r="E50" s="102"/>
      <c r="F50" s="102"/>
      <c r="G50" s="102"/>
      <c r="H50" s="103"/>
      <c r="I50" s="102"/>
      <c r="J50" s="102"/>
      <c r="K50" s="102"/>
      <c r="L50" s="102"/>
      <c r="M50" s="102"/>
      <c r="N50" s="102"/>
      <c r="O50" s="102"/>
      <c r="P50" s="102"/>
      <c r="Q50" s="97"/>
      <c r="R50" s="97"/>
      <c r="S50" s="97"/>
      <c r="T50" s="97"/>
      <c r="U50" s="97"/>
      <c r="V50" s="143"/>
      <c r="W50" s="143"/>
    </row>
    <row r="51" spans="2:23" ht="13.5" customHeight="1" x14ac:dyDescent="0.15">
      <c r="B51" s="69" t="s">
        <v>168</v>
      </c>
      <c r="C51" s="59" t="s">
        <v>5</v>
      </c>
      <c r="D51" s="104">
        <v>21.85</v>
      </c>
      <c r="E51" s="104">
        <v>75.44</v>
      </c>
      <c r="F51" s="104">
        <v>-42.49</v>
      </c>
      <c r="G51" s="104">
        <v>-65.61</v>
      </c>
      <c r="H51" s="105"/>
      <c r="I51" s="104">
        <v>0.13</v>
      </c>
      <c r="J51" s="106"/>
      <c r="K51" s="107">
        <v>15.65</v>
      </c>
      <c r="L51" s="107">
        <v>-3.12</v>
      </c>
      <c r="M51" s="107">
        <v>-38.04</v>
      </c>
      <c r="N51" s="107">
        <f>-19.53*0-18.4</f>
        <v>-18.399999999999999</v>
      </c>
      <c r="O51" s="107">
        <v>1.85</v>
      </c>
      <c r="P51" s="107">
        <v>-55.18</v>
      </c>
      <c r="Q51" s="108">
        <v>62.04</v>
      </c>
      <c r="R51" s="136">
        <v>48.27</v>
      </c>
      <c r="S51" s="136">
        <v>115.16</v>
      </c>
      <c r="T51" s="136">
        <v>-235.96</v>
      </c>
      <c r="U51" s="136">
        <v>-208.3</v>
      </c>
      <c r="V51" s="148">
        <v>24.07</v>
      </c>
      <c r="W51" s="136">
        <v>-393.06</v>
      </c>
    </row>
    <row r="52" spans="2:23" ht="13.5" customHeight="1" x14ac:dyDescent="0.15">
      <c r="B52" s="69" t="s">
        <v>169</v>
      </c>
      <c r="C52" s="59" t="s">
        <v>5</v>
      </c>
      <c r="D52" s="104">
        <v>504.55</v>
      </c>
      <c r="E52" s="104">
        <v>536.37</v>
      </c>
      <c r="F52" s="104">
        <v>369.15</v>
      </c>
      <c r="G52" s="104">
        <v>297.73</v>
      </c>
      <c r="H52" s="105"/>
      <c r="I52" s="104">
        <v>239.4</v>
      </c>
      <c r="J52" s="106"/>
      <c r="K52" s="107">
        <v>239.7</v>
      </c>
      <c r="L52" s="107">
        <v>178.8</v>
      </c>
      <c r="M52" s="107">
        <v>160.68</v>
      </c>
      <c r="N52" s="107">
        <f>182.75*0+203.78</f>
        <v>203.78</v>
      </c>
      <c r="O52" s="107">
        <v>194.6</v>
      </c>
      <c r="P52" s="107">
        <v>114.14</v>
      </c>
      <c r="Q52" s="137">
        <v>941.76</v>
      </c>
      <c r="R52" s="137">
        <v>1042.72</v>
      </c>
      <c r="S52" s="137">
        <v>978.5</v>
      </c>
      <c r="T52" s="137">
        <v>470.88308897187659</v>
      </c>
      <c r="U52" s="137">
        <v>349.65</v>
      </c>
      <c r="V52" s="148">
        <v>1255.96</v>
      </c>
      <c r="W52" s="148">
        <v>723.78</v>
      </c>
    </row>
    <row r="53" spans="2:23" ht="13.5" customHeight="1" x14ac:dyDescent="0.15">
      <c r="B53" s="69" t="s">
        <v>170</v>
      </c>
      <c r="C53" s="59" t="s">
        <v>5</v>
      </c>
      <c r="D53" s="107">
        <v>-332.53</v>
      </c>
      <c r="E53" s="107">
        <f>+E57/E87*1000</f>
        <v>117.78789069092571</v>
      </c>
      <c r="F53" s="107">
        <v>-44.82</v>
      </c>
      <c r="G53" s="107">
        <f>+G57/G87*1000</f>
        <v>-12.926573181131834</v>
      </c>
      <c r="H53" s="109"/>
      <c r="I53" s="107">
        <f>+I57/I87*1000</f>
        <v>3.7197678935666052</v>
      </c>
      <c r="J53" s="110"/>
      <c r="K53" s="107">
        <f t="shared" ref="K53:Q53" si="17">+K57/K87*1000</f>
        <v>0.67400733328832574</v>
      </c>
      <c r="L53" s="107">
        <f t="shared" si="17"/>
        <v>-40.109523424798375</v>
      </c>
      <c r="M53" s="107">
        <f t="shared" si="17"/>
        <v>7.9375707624694121</v>
      </c>
      <c r="N53" s="107">
        <f t="shared" si="17"/>
        <v>0.85662015757826615</v>
      </c>
      <c r="O53" s="107">
        <f t="shared" si="17"/>
        <v>1.5505488898800399</v>
      </c>
      <c r="P53" s="107">
        <f t="shared" si="17"/>
        <v>-5.104305125001245</v>
      </c>
      <c r="Q53" s="107">
        <f t="shared" si="17"/>
        <v>224.38749087046011</v>
      </c>
      <c r="R53" s="107">
        <f t="shared" ref="R53:W53" si="18">+R57/R87*1000</f>
        <v>185.7062340446694</v>
      </c>
      <c r="S53" s="107">
        <f t="shared" si="18"/>
        <v>9.7909353820341298</v>
      </c>
      <c r="T53" s="107">
        <f t="shared" si="18"/>
        <v>-291.74113545596964</v>
      </c>
      <c r="U53" s="107">
        <f t="shared" si="18"/>
        <v>-49.949951492056037</v>
      </c>
      <c r="V53" s="107">
        <f t="shared" si="18"/>
        <v>244.76923076923077</v>
      </c>
      <c r="W53" s="107">
        <f t="shared" si="18"/>
        <v>151.99545617278426</v>
      </c>
    </row>
    <row r="54" spans="2:23" ht="13.5" customHeight="1" x14ac:dyDescent="0.15">
      <c r="D54" s="102"/>
      <c r="E54" s="102"/>
      <c r="F54" s="102"/>
      <c r="G54" s="102"/>
      <c r="H54" s="103"/>
      <c r="I54" s="102"/>
      <c r="J54" s="102"/>
      <c r="K54" s="102"/>
      <c r="L54" s="102"/>
      <c r="M54" s="102"/>
      <c r="N54" s="102"/>
      <c r="O54" s="102"/>
      <c r="P54" s="102"/>
      <c r="Q54" s="111"/>
      <c r="R54" s="111"/>
      <c r="S54" s="111"/>
      <c r="T54" s="111"/>
      <c r="U54" s="111"/>
      <c r="V54" s="143"/>
      <c r="W54" s="143"/>
    </row>
    <row r="55" spans="2:23" ht="13.5" customHeight="1" x14ac:dyDescent="0.15">
      <c r="B55" s="69" t="s">
        <v>125</v>
      </c>
      <c r="C55" s="59" t="s">
        <v>2</v>
      </c>
      <c r="D55" s="75">
        <v>75379</v>
      </c>
      <c r="E55" s="75">
        <v>49394</v>
      </c>
      <c r="F55" s="75">
        <v>-32597</v>
      </c>
      <c r="G55" s="75">
        <v>-2768</v>
      </c>
      <c r="H55" s="65"/>
      <c r="I55" s="75">
        <v>31203</v>
      </c>
      <c r="J55" s="66"/>
      <c r="K55" s="75">
        <v>25715</v>
      </c>
      <c r="L55" s="75">
        <v>-9914</v>
      </c>
      <c r="M55" s="75">
        <v>14213</v>
      </c>
      <c r="N55" s="75">
        <v>17880</v>
      </c>
      <c r="O55" s="75">
        <v>24593</v>
      </c>
      <c r="P55" s="75">
        <v>21789</v>
      </c>
      <c r="Q55" s="76">
        <v>30429</v>
      </c>
      <c r="R55" s="76">
        <v>34716</v>
      </c>
      <c r="S55" s="76">
        <v>29030</v>
      </c>
      <c r="T55" s="76">
        <v>30444</v>
      </c>
      <c r="U55" s="76">
        <v>21053</v>
      </c>
      <c r="V55" s="147">
        <v>45061</v>
      </c>
      <c r="W55" s="147">
        <v>48506</v>
      </c>
    </row>
    <row r="56" spans="2:23" ht="13.5" customHeight="1" x14ac:dyDescent="0.15">
      <c r="B56" s="69" t="s">
        <v>126</v>
      </c>
      <c r="C56" s="59" t="s">
        <v>2</v>
      </c>
      <c r="D56" s="75">
        <v>-297644</v>
      </c>
      <c r="E56" s="75">
        <v>29471</v>
      </c>
      <c r="F56" s="75">
        <v>2589</v>
      </c>
      <c r="G56" s="75">
        <v>-5887</v>
      </c>
      <c r="H56" s="65"/>
      <c r="I56" s="75">
        <v>-27842</v>
      </c>
      <c r="J56" s="66"/>
      <c r="K56" s="75">
        <v>-25106</v>
      </c>
      <c r="L56" s="75">
        <v>-26327</v>
      </c>
      <c r="M56" s="75">
        <v>-7041</v>
      </c>
      <c r="N56" s="75">
        <v>-17106</v>
      </c>
      <c r="O56" s="75">
        <v>-23192</v>
      </c>
      <c r="P56" s="75">
        <v>-26401</v>
      </c>
      <c r="Q56" s="67">
        <v>-10152</v>
      </c>
      <c r="R56" s="67">
        <v>-17912</v>
      </c>
      <c r="S56" s="67">
        <v>-28143</v>
      </c>
      <c r="T56" s="67">
        <v>-56888</v>
      </c>
      <c r="U56" s="67">
        <v>-25589</v>
      </c>
      <c r="V56" s="76">
        <v>-22787</v>
      </c>
      <c r="W56" s="76">
        <v>-34649</v>
      </c>
    </row>
    <row r="57" spans="2:23" ht="13.5" customHeight="1" x14ac:dyDescent="0.15">
      <c r="B57" s="69" t="s">
        <v>175</v>
      </c>
      <c r="C57" s="59" t="s">
        <v>2</v>
      </c>
      <c r="D57" s="76">
        <f>+D56+D55</f>
        <v>-222265</v>
      </c>
      <c r="E57" s="76">
        <f>+E56+E55</f>
        <v>78865</v>
      </c>
      <c r="F57" s="76">
        <f>+F56+F55</f>
        <v>-30008</v>
      </c>
      <c r="G57" s="76">
        <f>+G56+G55</f>
        <v>-8655</v>
      </c>
      <c r="H57" s="67"/>
      <c r="I57" s="76">
        <f>+I56+I55</f>
        <v>3361</v>
      </c>
      <c r="J57" s="112"/>
      <c r="K57" s="76">
        <f t="shared" ref="K57:Q57" si="19">+K56+K55</f>
        <v>609</v>
      </c>
      <c r="L57" s="76">
        <f t="shared" si="19"/>
        <v>-36241</v>
      </c>
      <c r="M57" s="76">
        <f t="shared" si="19"/>
        <v>7172</v>
      </c>
      <c r="N57" s="76">
        <f t="shared" si="19"/>
        <v>774</v>
      </c>
      <c r="O57" s="76">
        <f t="shared" si="19"/>
        <v>1401</v>
      </c>
      <c r="P57" s="76">
        <f t="shared" si="19"/>
        <v>-4612</v>
      </c>
      <c r="Q57" s="76">
        <f t="shared" si="19"/>
        <v>20277</v>
      </c>
      <c r="R57" s="76">
        <f>+R56+R55</f>
        <v>16804</v>
      </c>
      <c r="S57" s="76">
        <f>+S56+S55</f>
        <v>887</v>
      </c>
      <c r="T57" s="76">
        <v>-26444</v>
      </c>
      <c r="U57" s="76">
        <f>SUM(U55:U56)</f>
        <v>-4536</v>
      </c>
      <c r="V57" s="76">
        <v>22274</v>
      </c>
      <c r="W57" s="76">
        <v>13857</v>
      </c>
    </row>
    <row r="58" spans="2:23" ht="13.5" customHeight="1" x14ac:dyDescent="0.15">
      <c r="B58" s="69" t="s">
        <v>16</v>
      </c>
      <c r="C58" s="59" t="s">
        <v>2</v>
      </c>
      <c r="D58" s="75">
        <v>190068</v>
      </c>
      <c r="E58" s="75">
        <v>-83616</v>
      </c>
      <c r="F58" s="75">
        <v>15840</v>
      </c>
      <c r="G58" s="75">
        <v>-11130</v>
      </c>
      <c r="H58" s="65"/>
      <c r="I58" s="75">
        <v>-10357</v>
      </c>
      <c r="J58" s="66"/>
      <c r="K58" s="75">
        <v>-7245</v>
      </c>
      <c r="L58" s="75">
        <v>15826</v>
      </c>
      <c r="M58" s="75">
        <v>27945</v>
      </c>
      <c r="N58" s="75">
        <v>-20744</v>
      </c>
      <c r="O58" s="75">
        <v>7295</v>
      </c>
      <c r="P58" s="75">
        <v>-5908</v>
      </c>
      <c r="Q58" s="76">
        <v>16398</v>
      </c>
      <c r="R58" s="76">
        <v>-33889</v>
      </c>
      <c r="S58" s="76">
        <v>-11358</v>
      </c>
      <c r="T58" s="76">
        <v>18205</v>
      </c>
      <c r="U58" s="76">
        <v>13537</v>
      </c>
      <c r="V58" s="76">
        <v>-20823</v>
      </c>
      <c r="W58" s="76">
        <v>-7889</v>
      </c>
    </row>
    <row r="59" spans="2:23" ht="13.5" customHeight="1" x14ac:dyDescent="0.15">
      <c r="B59" s="69" t="s">
        <v>17</v>
      </c>
      <c r="C59" s="59" t="s">
        <v>2</v>
      </c>
      <c r="D59" s="75">
        <v>159762</v>
      </c>
      <c r="E59" s="75">
        <v>103293</v>
      </c>
      <c r="F59" s="75">
        <v>75598</v>
      </c>
      <c r="G59" s="75">
        <v>55995</v>
      </c>
      <c r="H59" s="65"/>
      <c r="I59" s="75">
        <v>46491</v>
      </c>
      <c r="J59" s="66"/>
      <c r="K59" s="75">
        <v>46491</v>
      </c>
      <c r="L59" s="75">
        <v>24797</v>
      </c>
      <c r="M59" s="75">
        <v>65173</v>
      </c>
      <c r="N59" s="75">
        <v>52293</v>
      </c>
      <c r="O59" s="75">
        <v>62340</v>
      </c>
      <c r="P59" s="75">
        <v>46162</v>
      </c>
      <c r="Q59" s="68">
        <v>79808</v>
      </c>
      <c r="R59" s="68">
        <v>62799</v>
      </c>
      <c r="S59" s="68">
        <v>50292</v>
      </c>
      <c r="T59" s="68">
        <v>40512</v>
      </c>
      <c r="U59" s="68">
        <v>53500</v>
      </c>
      <c r="V59" s="76">
        <v>60015</v>
      </c>
      <c r="W59" s="76">
        <v>68518</v>
      </c>
    </row>
    <row r="60" spans="2:23" ht="13.5" customHeight="1" x14ac:dyDescent="0.15">
      <c r="B60" s="69" t="s">
        <v>176</v>
      </c>
      <c r="C60" s="59" t="s">
        <v>18</v>
      </c>
      <c r="D60" s="107">
        <f t="shared" ref="D60:R60" si="20">-D55/D29</f>
        <v>3.2688204683434519</v>
      </c>
      <c r="E60" s="107">
        <f t="shared" si="20"/>
        <v>1.9372475193159979</v>
      </c>
      <c r="F60" s="107">
        <f t="shared" si="20"/>
        <v>-1.6334435758669072</v>
      </c>
      <c r="G60" s="107">
        <f t="shared" si="20"/>
        <v>-0.19421835531855178</v>
      </c>
      <c r="H60" s="109"/>
      <c r="I60" s="107">
        <f t="shared" si="20"/>
        <v>2.3475022569966897</v>
      </c>
      <c r="J60" s="110"/>
      <c r="K60" s="107">
        <f t="shared" si="20"/>
        <v>1.3882740376828808</v>
      </c>
      <c r="L60" s="107">
        <f t="shared" si="20"/>
        <v>-0.59202197539710977</v>
      </c>
      <c r="M60" s="107">
        <f t="shared" si="20"/>
        <v>0.79353469934677012</v>
      </c>
      <c r="N60" s="107">
        <f t="shared" si="20"/>
        <v>0.88541150836882243</v>
      </c>
      <c r="O60" s="107">
        <f t="shared" si="20"/>
        <v>1.2207992057582526</v>
      </c>
      <c r="P60" s="107">
        <f t="shared" si="20"/>
        <v>1.0977932285368803</v>
      </c>
      <c r="Q60" s="107">
        <f t="shared" si="20"/>
        <v>1.4804417631604554</v>
      </c>
      <c r="R60" s="107">
        <f t="shared" si="20"/>
        <v>2.2106469689251145</v>
      </c>
      <c r="S60" s="107">
        <f>-S55/S29</f>
        <v>1.8811560393986522</v>
      </c>
      <c r="T60" s="107">
        <f>-T55/T29</f>
        <v>2.1793972367384922</v>
      </c>
      <c r="U60" s="107">
        <f>-U55/U29</f>
        <v>1.6095565749235474</v>
      </c>
      <c r="V60" s="107">
        <f>-V55/V29</f>
        <v>3.0893322363910598</v>
      </c>
      <c r="W60" s="107">
        <f>-W55/W29</f>
        <v>2.1470432011331444</v>
      </c>
    </row>
    <row r="61" spans="2:23" ht="13.5" customHeight="1" x14ac:dyDescent="0.15">
      <c r="C61" s="113"/>
      <c r="D61" s="96"/>
      <c r="E61" s="96"/>
      <c r="F61" s="96"/>
      <c r="G61" s="96"/>
      <c r="H61" s="89"/>
      <c r="I61" s="138"/>
      <c r="J61" s="96"/>
      <c r="K61" s="138"/>
      <c r="L61" s="138"/>
      <c r="M61" s="138"/>
      <c r="N61" s="138"/>
      <c r="O61" s="138"/>
      <c r="P61" s="138"/>
      <c r="Q61" s="138"/>
      <c r="R61" s="138"/>
      <c r="S61" s="138"/>
      <c r="T61" s="111"/>
      <c r="U61" s="111"/>
      <c r="V61" s="143"/>
      <c r="W61" s="143"/>
    </row>
    <row r="62" spans="2:23" ht="13.5" customHeight="1" x14ac:dyDescent="0.15">
      <c r="B62" s="69" t="s">
        <v>57</v>
      </c>
      <c r="C62" s="59" t="s">
        <v>46</v>
      </c>
      <c r="D62" s="71">
        <v>3.5999999999999997E-2</v>
      </c>
      <c r="E62" s="71">
        <v>0.14499999999999999</v>
      </c>
      <c r="F62" s="70" t="s">
        <v>146</v>
      </c>
      <c r="G62" s="70" t="s">
        <v>146</v>
      </c>
      <c r="H62" s="82"/>
      <c r="I62" s="71">
        <f>+I35/I46</f>
        <v>7.6906693336296628E-3</v>
      </c>
      <c r="J62" s="72"/>
      <c r="K62" s="71">
        <f>+K35/K46</f>
        <v>5.7484553627585186E-2</v>
      </c>
      <c r="L62" s="70" t="s">
        <v>146</v>
      </c>
      <c r="M62" s="70" t="s">
        <v>146</v>
      </c>
      <c r="N62" s="70" t="s">
        <v>146</v>
      </c>
      <c r="O62" s="71">
        <f>+O35/O46</f>
        <v>9.4909699225017921E-3</v>
      </c>
      <c r="P62" s="70" t="s">
        <v>146</v>
      </c>
      <c r="Q62" s="71">
        <f>+Q35/Q46</f>
        <v>4.5148454239363332E-2</v>
      </c>
      <c r="R62" s="71">
        <f>+R35/R46</f>
        <v>4.5594413870643231E-2</v>
      </c>
      <c r="S62" s="71">
        <f>+S35/S46</f>
        <v>0.10736102133160956</v>
      </c>
      <c r="T62" s="70" t="s">
        <v>92</v>
      </c>
      <c r="U62" s="70" t="s">
        <v>92</v>
      </c>
      <c r="V62" s="74">
        <f>+V35/V46</f>
        <v>2.8453242114102044E-2</v>
      </c>
      <c r="W62" s="70" t="s">
        <v>92</v>
      </c>
    </row>
    <row r="63" spans="2:23" ht="13.5" customHeight="1" x14ac:dyDescent="0.15">
      <c r="B63" s="69" t="s">
        <v>56</v>
      </c>
      <c r="C63" s="59" t="s">
        <v>46</v>
      </c>
      <c r="D63" s="71">
        <f>(D16+D28)/D38</f>
        <v>2.1482161246799997E-2</v>
      </c>
      <c r="E63" s="71">
        <f>(E16+E28)/E38</f>
        <v>4.2528178035155274E-2</v>
      </c>
      <c r="F63" s="71">
        <f>(F16+F28)/F38</f>
        <v>1.1461918942354868E-2</v>
      </c>
      <c r="G63" s="70" t="s">
        <v>146</v>
      </c>
      <c r="H63" s="72"/>
      <c r="I63" s="71">
        <f>(I16+I28)/I38</f>
        <v>1.946952985765403E-2</v>
      </c>
      <c r="J63" s="72"/>
      <c r="K63" s="71">
        <f t="shared" ref="K63:W63" si="21">(K16+K28)/K38</f>
        <v>2.8238627420116482E-2</v>
      </c>
      <c r="L63" s="71">
        <f t="shared" si="21"/>
        <v>1.1945774501856844E-2</v>
      </c>
      <c r="M63" s="71">
        <f t="shared" si="21"/>
        <v>4.2566599957535043E-3</v>
      </c>
      <c r="N63" s="71">
        <f t="shared" si="21"/>
        <v>1.9331510848535103E-2</v>
      </c>
      <c r="O63" s="71">
        <f t="shared" si="21"/>
        <v>2.0703049431261181E-2</v>
      </c>
      <c r="P63" s="71">
        <f t="shared" si="21"/>
        <v>2.5841008717923459E-2</v>
      </c>
      <c r="Q63" s="71">
        <f t="shared" si="21"/>
        <v>3.9537226395610178E-2</v>
      </c>
      <c r="R63" s="71">
        <f t="shared" si="21"/>
        <v>4.6553858015298148E-2</v>
      </c>
      <c r="S63" s="71">
        <f t="shared" si="21"/>
        <v>5.1171526863542156E-2</v>
      </c>
      <c r="T63" s="71">
        <f t="shared" si="21"/>
        <v>3.0453595610019382E-2</v>
      </c>
      <c r="U63" s="71">
        <f t="shared" si="21"/>
        <v>1.8317185134363603E-2</v>
      </c>
      <c r="V63" s="71">
        <f t="shared" si="21"/>
        <v>2.3525441268374428E-2</v>
      </c>
      <c r="W63" s="71">
        <f t="shared" si="21"/>
        <v>4.209748504026227E-2</v>
      </c>
    </row>
    <row r="64" spans="2:23" ht="13.5" customHeight="1" x14ac:dyDescent="0.15">
      <c r="B64" s="47" t="s">
        <v>32</v>
      </c>
      <c r="C64" s="114" t="s">
        <v>2</v>
      </c>
      <c r="D64" s="64">
        <v>52454</v>
      </c>
      <c r="E64" s="64">
        <v>47769</v>
      </c>
      <c r="F64" s="64">
        <v>42123</v>
      </c>
      <c r="G64" s="64">
        <v>20814</v>
      </c>
      <c r="H64" s="65"/>
      <c r="I64" s="64">
        <v>31943</v>
      </c>
      <c r="J64" s="66"/>
      <c r="K64" s="64">
        <v>33760</v>
      </c>
      <c r="L64" s="64">
        <v>34681</v>
      </c>
      <c r="M64" s="64">
        <v>25986</v>
      </c>
      <c r="N64" s="64">
        <v>31571</v>
      </c>
      <c r="O64" s="64">
        <f t="shared" ref="O64:T64" si="22">SUM(O65:O68)</f>
        <v>36558</v>
      </c>
      <c r="P64" s="64">
        <f t="shared" si="22"/>
        <v>28192</v>
      </c>
      <c r="Q64" s="64">
        <f t="shared" si="22"/>
        <v>28013</v>
      </c>
      <c r="R64" s="64">
        <f t="shared" si="22"/>
        <v>30618</v>
      </c>
      <c r="S64" s="64">
        <f t="shared" si="22"/>
        <v>32150</v>
      </c>
      <c r="T64" s="64">
        <f t="shared" si="22"/>
        <v>66971</v>
      </c>
      <c r="U64" s="64">
        <v>43347</v>
      </c>
      <c r="V64" s="144">
        <v>28629</v>
      </c>
      <c r="W64" s="144">
        <v>40917</v>
      </c>
    </row>
    <row r="65" spans="2:23" ht="13.5" customHeight="1" x14ac:dyDescent="0.15">
      <c r="B65" s="53" t="s">
        <v>116</v>
      </c>
      <c r="C65" s="115"/>
      <c r="D65" s="65">
        <v>18891</v>
      </c>
      <c r="E65" s="65">
        <v>19262</v>
      </c>
      <c r="F65" s="65">
        <v>20990</v>
      </c>
      <c r="G65" s="65">
        <v>5689</v>
      </c>
      <c r="H65" s="65"/>
      <c r="I65" s="65">
        <v>13629</v>
      </c>
      <c r="J65" s="66"/>
      <c r="K65" s="65">
        <v>14146</v>
      </c>
      <c r="L65" s="65">
        <v>14137</v>
      </c>
      <c r="M65" s="65">
        <v>10742</v>
      </c>
      <c r="N65" s="65">
        <v>4642</v>
      </c>
      <c r="O65" s="65">
        <v>13783</v>
      </c>
      <c r="P65" s="65">
        <v>13156</v>
      </c>
      <c r="Q65" s="67">
        <v>11585</v>
      </c>
      <c r="R65" s="67">
        <v>16488</v>
      </c>
      <c r="S65" s="67">
        <v>15150</v>
      </c>
      <c r="T65" s="67">
        <v>43770</v>
      </c>
      <c r="U65" s="67">
        <v>27028</v>
      </c>
      <c r="V65" s="145">
        <v>12594</v>
      </c>
      <c r="W65" s="145">
        <v>22840</v>
      </c>
    </row>
    <row r="66" spans="2:23" ht="13.5" customHeight="1" x14ac:dyDescent="0.15">
      <c r="B66" s="53" t="s">
        <v>117</v>
      </c>
      <c r="C66" s="115"/>
      <c r="D66" s="65">
        <v>20878</v>
      </c>
      <c r="E66" s="65">
        <v>21203</v>
      </c>
      <c r="F66" s="65">
        <v>15574</v>
      </c>
      <c r="G66" s="65">
        <v>12723</v>
      </c>
      <c r="H66" s="65"/>
      <c r="I66" s="65">
        <v>16143</v>
      </c>
      <c r="J66" s="66"/>
      <c r="K66" s="65">
        <v>17456</v>
      </c>
      <c r="L66" s="65">
        <v>18818</v>
      </c>
      <c r="M66" s="65">
        <v>13491</v>
      </c>
      <c r="N66" s="65">
        <v>10743</v>
      </c>
      <c r="O66" s="65">
        <v>17500</v>
      </c>
      <c r="P66" s="65">
        <v>13272</v>
      </c>
      <c r="Q66" s="67">
        <v>13316</v>
      </c>
      <c r="R66" s="67">
        <v>12032</v>
      </c>
      <c r="S66" s="67">
        <v>14110</v>
      </c>
      <c r="T66" s="67">
        <v>13476</v>
      </c>
      <c r="U66" s="67">
        <v>14653</v>
      </c>
      <c r="V66" s="145">
        <v>13617</v>
      </c>
      <c r="W66" s="145">
        <v>14384</v>
      </c>
    </row>
    <row r="67" spans="2:23" ht="13.5" customHeight="1" x14ac:dyDescent="0.15">
      <c r="B67" s="53" t="s">
        <v>110</v>
      </c>
      <c r="C67" s="115"/>
      <c r="D67" s="65">
        <v>3024</v>
      </c>
      <c r="E67" s="65">
        <v>2853</v>
      </c>
      <c r="F67" s="65">
        <v>3788</v>
      </c>
      <c r="G67" s="65">
        <v>2051</v>
      </c>
      <c r="H67" s="65"/>
      <c r="I67" s="65">
        <v>1849</v>
      </c>
      <c r="J67" s="66"/>
      <c r="K67" s="65">
        <v>1849</v>
      </c>
      <c r="L67" s="65">
        <v>1532</v>
      </c>
      <c r="M67" s="65">
        <v>1669</v>
      </c>
      <c r="N67" s="65">
        <v>14120</v>
      </c>
      <c r="O67" s="65">
        <v>4513</v>
      </c>
      <c r="P67" s="65">
        <v>1452</v>
      </c>
      <c r="Q67" s="67">
        <v>1664</v>
      </c>
      <c r="R67" s="67">
        <v>1737</v>
      </c>
      <c r="S67" s="67">
        <v>1919</v>
      </c>
      <c r="T67" s="67">
        <v>1672</v>
      </c>
      <c r="U67" s="67">
        <v>979</v>
      </c>
      <c r="V67" s="145">
        <v>1238</v>
      </c>
      <c r="W67" s="145">
        <v>1913</v>
      </c>
    </row>
    <row r="68" spans="2:23" ht="13.5" customHeight="1" x14ac:dyDescent="0.15">
      <c r="B68" s="53" t="s">
        <v>118</v>
      </c>
      <c r="C68" s="115"/>
      <c r="D68" s="65">
        <v>9754</v>
      </c>
      <c r="E68" s="65">
        <v>4469</v>
      </c>
      <c r="F68" s="65">
        <v>1791</v>
      </c>
      <c r="G68" s="65">
        <v>352</v>
      </c>
      <c r="H68" s="65"/>
      <c r="I68" s="65">
        <v>322</v>
      </c>
      <c r="J68" s="66"/>
      <c r="K68" s="65">
        <v>309</v>
      </c>
      <c r="L68" s="65">
        <v>194</v>
      </c>
      <c r="M68" s="65">
        <v>84</v>
      </c>
      <c r="N68" s="65">
        <v>2066</v>
      </c>
      <c r="O68" s="65">
        <v>762</v>
      </c>
      <c r="P68" s="65">
        <v>312</v>
      </c>
      <c r="Q68" s="67">
        <v>1448</v>
      </c>
      <c r="R68" s="67">
        <v>361</v>
      </c>
      <c r="S68" s="67">
        <v>971</v>
      </c>
      <c r="T68" s="67">
        <v>8053</v>
      </c>
      <c r="U68" s="67">
        <v>687</v>
      </c>
      <c r="V68" s="145">
        <v>820</v>
      </c>
      <c r="W68" s="145">
        <v>1780</v>
      </c>
    </row>
    <row r="69" spans="2:23" ht="13.5" customHeight="1" x14ac:dyDescent="0.15">
      <c r="B69" s="53" t="s">
        <v>83</v>
      </c>
      <c r="C69" s="115"/>
      <c r="D69" s="65">
        <v>-94</v>
      </c>
      <c r="E69" s="65">
        <v>-20</v>
      </c>
      <c r="F69" s="65">
        <v>-20</v>
      </c>
      <c r="G69" s="65"/>
      <c r="H69" s="65"/>
      <c r="I69" s="65"/>
      <c r="J69" s="66"/>
      <c r="K69" s="65"/>
      <c r="L69" s="65"/>
      <c r="M69" s="65"/>
      <c r="N69" s="65"/>
      <c r="O69" s="65"/>
      <c r="P69" s="65"/>
      <c r="Q69" s="68"/>
      <c r="R69" s="68"/>
      <c r="S69" s="68"/>
      <c r="T69" s="68"/>
      <c r="U69" s="68"/>
      <c r="V69" s="146"/>
      <c r="W69" s="146"/>
    </row>
    <row r="70" spans="2:23" ht="13.5" customHeight="1" x14ac:dyDescent="0.15">
      <c r="B70" s="47" t="s">
        <v>29</v>
      </c>
      <c r="C70" s="114" t="s">
        <v>2</v>
      </c>
      <c r="D70" s="64">
        <v>59666</v>
      </c>
      <c r="E70" s="64">
        <v>73946</v>
      </c>
      <c r="F70" s="64">
        <v>66258</v>
      </c>
      <c r="G70" s="64">
        <v>57061</v>
      </c>
      <c r="H70" s="65"/>
      <c r="I70" s="64">
        <v>48110</v>
      </c>
      <c r="J70" s="66"/>
      <c r="K70" s="64">
        <v>41369</v>
      </c>
      <c r="L70" s="64">
        <v>38727</v>
      </c>
      <c r="M70" s="64">
        <v>36555</v>
      </c>
      <c r="N70" s="64">
        <v>40411</v>
      </c>
      <c r="O70" s="64">
        <f>30778+10935</f>
        <v>41713</v>
      </c>
      <c r="P70" s="64">
        <f>30477+10472</f>
        <v>40949</v>
      </c>
      <c r="Q70" s="98">
        <f>26742+5447</f>
        <v>32189</v>
      </c>
      <c r="R70" s="98">
        <v>29436</v>
      </c>
      <c r="S70" s="98">
        <v>27910</v>
      </c>
      <c r="T70" s="98">
        <v>34842</v>
      </c>
      <c r="U70" s="98">
        <f>32520+3248</f>
        <v>35768</v>
      </c>
      <c r="V70" s="144">
        <v>36675</v>
      </c>
      <c r="W70" s="144">
        <v>40212</v>
      </c>
    </row>
    <row r="71" spans="2:23" ht="13.5" customHeight="1" x14ac:dyDescent="0.15">
      <c r="B71" s="53" t="s">
        <v>116</v>
      </c>
      <c r="C71" s="115"/>
      <c r="D71" s="65">
        <v>24224</v>
      </c>
      <c r="E71" s="65">
        <v>30841</v>
      </c>
      <c r="F71" s="65">
        <v>28086</v>
      </c>
      <c r="G71" s="65">
        <v>23520</v>
      </c>
      <c r="H71" s="65"/>
      <c r="I71" s="65">
        <v>13801</v>
      </c>
      <c r="J71" s="66"/>
      <c r="K71" s="65"/>
      <c r="L71" s="65"/>
      <c r="M71" s="65"/>
      <c r="N71" s="65"/>
      <c r="O71" s="65"/>
      <c r="P71" s="65"/>
      <c r="Q71" s="67"/>
      <c r="R71" s="67"/>
      <c r="S71" s="67"/>
      <c r="T71" s="67"/>
      <c r="U71" s="67"/>
      <c r="V71" s="145"/>
      <c r="W71" s="145"/>
    </row>
    <row r="72" spans="2:23" ht="13.5" customHeight="1" x14ac:dyDescent="0.15">
      <c r="B72" s="53" t="s">
        <v>117</v>
      </c>
      <c r="C72" s="115"/>
      <c r="D72" s="65">
        <v>25784</v>
      </c>
      <c r="E72" s="65">
        <v>34853</v>
      </c>
      <c r="F72" s="65">
        <v>30111</v>
      </c>
      <c r="G72" s="65">
        <v>26351</v>
      </c>
      <c r="H72" s="65"/>
      <c r="I72" s="65">
        <v>14455</v>
      </c>
      <c r="J72" s="66"/>
      <c r="K72" s="65"/>
      <c r="L72" s="65"/>
      <c r="M72" s="65"/>
      <c r="N72" s="65"/>
      <c r="O72" s="65"/>
      <c r="P72" s="65"/>
      <c r="Q72" s="67"/>
      <c r="R72" s="67"/>
      <c r="S72" s="67"/>
      <c r="T72" s="67"/>
      <c r="U72" s="67"/>
      <c r="V72" s="145"/>
      <c r="W72" s="145"/>
    </row>
    <row r="73" spans="2:23" ht="13.5" customHeight="1" x14ac:dyDescent="0.15">
      <c r="B73" s="53" t="s">
        <v>112</v>
      </c>
      <c r="C73" s="115"/>
      <c r="D73" s="65">
        <v>4901</v>
      </c>
      <c r="E73" s="65">
        <v>4775</v>
      </c>
      <c r="F73" s="65">
        <v>4118</v>
      </c>
      <c r="G73" s="65">
        <v>3584</v>
      </c>
      <c r="H73" s="65"/>
      <c r="I73" s="65">
        <v>3390</v>
      </c>
      <c r="J73" s="66"/>
      <c r="K73" s="65"/>
      <c r="L73" s="65"/>
      <c r="M73" s="65"/>
      <c r="N73" s="65"/>
      <c r="O73" s="65"/>
      <c r="P73" s="65"/>
      <c r="Q73" s="67"/>
      <c r="R73" s="67"/>
      <c r="S73" s="67"/>
      <c r="T73" s="67"/>
      <c r="U73" s="67"/>
      <c r="V73" s="145"/>
      <c r="W73" s="145"/>
    </row>
    <row r="74" spans="2:23" ht="13.5" customHeight="1" x14ac:dyDescent="0.15">
      <c r="B74" s="53" t="s">
        <v>118</v>
      </c>
      <c r="C74" s="115"/>
      <c r="D74" s="65">
        <v>5095</v>
      </c>
      <c r="E74" s="65">
        <v>3714</v>
      </c>
      <c r="F74" s="65">
        <v>4046</v>
      </c>
      <c r="G74" s="65">
        <v>3606</v>
      </c>
      <c r="H74" s="65"/>
      <c r="I74" s="65">
        <f>16464</f>
        <v>16464</v>
      </c>
      <c r="J74" s="66"/>
      <c r="K74" s="65"/>
      <c r="L74" s="65"/>
      <c r="M74" s="65"/>
      <c r="N74" s="65"/>
      <c r="O74" s="65"/>
      <c r="P74" s="65"/>
      <c r="Q74" s="67"/>
      <c r="R74" s="67"/>
      <c r="S74" s="67"/>
      <c r="T74" s="67"/>
      <c r="U74" s="67"/>
      <c r="V74" s="145"/>
      <c r="W74" s="145"/>
    </row>
    <row r="75" spans="2:23" ht="13.5" customHeight="1" x14ac:dyDescent="0.15">
      <c r="B75" s="53" t="s">
        <v>83</v>
      </c>
      <c r="C75" s="115"/>
      <c r="D75" s="65">
        <v>-339</v>
      </c>
      <c r="E75" s="65">
        <v>-238</v>
      </c>
      <c r="F75" s="65">
        <v>-103</v>
      </c>
      <c r="G75" s="65"/>
      <c r="H75" s="65"/>
      <c r="I75" s="65"/>
      <c r="J75" s="66"/>
      <c r="K75" s="65"/>
      <c r="L75" s="65"/>
      <c r="M75" s="65"/>
      <c r="N75" s="65"/>
      <c r="O75" s="65"/>
      <c r="P75" s="65"/>
      <c r="Q75" s="68"/>
      <c r="R75" s="68"/>
      <c r="S75" s="68"/>
      <c r="T75" s="68"/>
      <c r="U75" s="68"/>
      <c r="V75" s="146"/>
      <c r="W75" s="146"/>
    </row>
    <row r="76" spans="2:23" ht="13.5" customHeight="1" x14ac:dyDescent="0.15">
      <c r="B76" s="47" t="s">
        <v>19</v>
      </c>
      <c r="C76" s="114" t="s">
        <v>2</v>
      </c>
      <c r="D76" s="64">
        <v>13659</v>
      </c>
      <c r="E76" s="64">
        <v>15515</v>
      </c>
      <c r="F76" s="64">
        <v>10526</v>
      </c>
      <c r="G76" s="64">
        <v>12071</v>
      </c>
      <c r="H76" s="65"/>
      <c r="I76" s="64">
        <v>10692</v>
      </c>
      <c r="J76" s="66"/>
      <c r="K76" s="64">
        <v>10692</v>
      </c>
      <c r="L76" s="64">
        <v>7956</v>
      </c>
      <c r="M76" s="64">
        <v>7267</v>
      </c>
      <c r="N76" s="64">
        <v>7880</v>
      </c>
      <c r="O76" s="64">
        <v>8213</v>
      </c>
      <c r="P76" s="64">
        <v>9799</v>
      </c>
      <c r="Q76" s="64">
        <v>8470</v>
      </c>
      <c r="R76" s="64">
        <f>SUM(R77:R80)</f>
        <v>9099</v>
      </c>
      <c r="S76" s="64">
        <f>SUM(S77:S80)</f>
        <v>9383</v>
      </c>
      <c r="T76" s="64">
        <f>SUM(T77:T80)</f>
        <v>9014</v>
      </c>
      <c r="U76" s="64">
        <v>8256</v>
      </c>
      <c r="V76" s="144">
        <v>7706</v>
      </c>
      <c r="W76" s="144">
        <v>9093</v>
      </c>
    </row>
    <row r="77" spans="2:23" ht="13.5" customHeight="1" x14ac:dyDescent="0.15">
      <c r="B77" s="53" t="s">
        <v>116</v>
      </c>
      <c r="C77" s="115"/>
      <c r="D77" s="65">
        <v>5411</v>
      </c>
      <c r="E77" s="65">
        <v>6895</v>
      </c>
      <c r="F77" s="65">
        <v>4557</v>
      </c>
      <c r="G77" s="65">
        <v>4622</v>
      </c>
      <c r="H77" s="65"/>
      <c r="I77" s="65">
        <v>3791</v>
      </c>
      <c r="J77" s="66"/>
      <c r="K77" s="65">
        <v>3791</v>
      </c>
      <c r="L77" s="65">
        <v>2113</v>
      </c>
      <c r="M77" s="65">
        <v>2526</v>
      </c>
      <c r="N77" s="65">
        <v>2743</v>
      </c>
      <c r="O77" s="65">
        <v>2703</v>
      </c>
      <c r="P77" s="65">
        <v>3082</v>
      </c>
      <c r="Q77" s="65">
        <v>2682</v>
      </c>
      <c r="R77" s="65">
        <v>2677</v>
      </c>
      <c r="S77" s="65">
        <v>2641</v>
      </c>
      <c r="T77" s="65">
        <v>2686</v>
      </c>
      <c r="U77" s="65">
        <v>2253</v>
      </c>
      <c r="V77" s="145">
        <v>2366</v>
      </c>
      <c r="W77" s="145">
        <v>2843</v>
      </c>
    </row>
    <row r="78" spans="2:23" ht="13.5" customHeight="1" x14ac:dyDescent="0.15">
      <c r="B78" s="53" t="s">
        <v>117</v>
      </c>
      <c r="C78" s="115"/>
      <c r="D78" s="65">
        <v>3519</v>
      </c>
      <c r="E78" s="65">
        <v>5237</v>
      </c>
      <c r="F78" s="65">
        <v>3193</v>
      </c>
      <c r="G78" s="65">
        <v>4299</v>
      </c>
      <c r="H78" s="65"/>
      <c r="I78" s="65">
        <v>4004</v>
      </c>
      <c r="J78" s="66"/>
      <c r="K78" s="65">
        <v>4004</v>
      </c>
      <c r="L78" s="65">
        <v>3295</v>
      </c>
      <c r="M78" s="65">
        <v>2832</v>
      </c>
      <c r="N78" s="65">
        <v>2811</v>
      </c>
      <c r="O78" s="65">
        <v>3058</v>
      </c>
      <c r="P78" s="65">
        <v>3006</v>
      </c>
      <c r="Q78" s="65">
        <v>2623</v>
      </c>
      <c r="R78" s="65">
        <v>2819</v>
      </c>
      <c r="S78" s="65">
        <v>2979</v>
      </c>
      <c r="T78" s="65">
        <v>2591</v>
      </c>
      <c r="U78" s="65">
        <v>2275</v>
      </c>
      <c r="V78" s="145">
        <v>2252</v>
      </c>
      <c r="W78" s="145">
        <v>2677</v>
      </c>
    </row>
    <row r="79" spans="2:23" ht="13.5" customHeight="1" x14ac:dyDescent="0.15">
      <c r="B79" s="53" t="s">
        <v>110</v>
      </c>
      <c r="C79" s="115"/>
      <c r="D79" s="65"/>
      <c r="E79" s="65">
        <v>2367</v>
      </c>
      <c r="F79" s="65">
        <v>2140</v>
      </c>
      <c r="G79" s="65">
        <v>2231</v>
      </c>
      <c r="H79" s="65"/>
      <c r="I79" s="65">
        <v>2023</v>
      </c>
      <c r="J79" s="66"/>
      <c r="K79" s="65">
        <v>2023</v>
      </c>
      <c r="L79" s="65">
        <v>1804</v>
      </c>
      <c r="M79" s="65">
        <v>1255</v>
      </c>
      <c r="N79" s="65">
        <v>1086</v>
      </c>
      <c r="O79" s="65">
        <v>931</v>
      </c>
      <c r="P79" s="65">
        <v>1999</v>
      </c>
      <c r="Q79" s="65">
        <v>1776</v>
      </c>
      <c r="R79" s="65">
        <v>2044</v>
      </c>
      <c r="S79" s="65">
        <v>759</v>
      </c>
      <c r="T79" s="65">
        <v>883</v>
      </c>
      <c r="U79" s="65">
        <v>864</v>
      </c>
      <c r="V79" s="145">
        <v>853</v>
      </c>
      <c r="W79" s="145">
        <v>1003</v>
      </c>
    </row>
    <row r="80" spans="2:23" ht="13.5" customHeight="1" x14ac:dyDescent="0.15">
      <c r="B80" s="53" t="s">
        <v>118</v>
      </c>
      <c r="C80" s="115"/>
      <c r="D80" s="65">
        <v>4729</v>
      </c>
      <c r="E80" s="65">
        <v>1016</v>
      </c>
      <c r="F80" s="65">
        <v>636</v>
      </c>
      <c r="G80" s="65">
        <v>918</v>
      </c>
      <c r="H80" s="65"/>
      <c r="I80" s="65">
        <v>874</v>
      </c>
      <c r="J80" s="66"/>
      <c r="K80" s="65">
        <v>874</v>
      </c>
      <c r="L80" s="65">
        <v>744</v>
      </c>
      <c r="M80" s="65">
        <v>653</v>
      </c>
      <c r="N80" s="65">
        <v>1240</v>
      </c>
      <c r="O80" s="65">
        <v>1521</v>
      </c>
      <c r="P80" s="65">
        <v>1712</v>
      </c>
      <c r="Q80" s="87">
        <v>1389</v>
      </c>
      <c r="R80" s="87">
        <v>1559</v>
      </c>
      <c r="S80" s="87">
        <v>3004</v>
      </c>
      <c r="T80" s="87">
        <v>2854</v>
      </c>
      <c r="U80" s="87">
        <v>2864</v>
      </c>
      <c r="V80" s="146">
        <v>2235</v>
      </c>
      <c r="W80" s="146">
        <v>2570</v>
      </c>
    </row>
    <row r="81" spans="2:23" ht="13.5" customHeight="1" x14ac:dyDescent="0.15">
      <c r="B81" s="47" t="s">
        <v>43</v>
      </c>
      <c r="C81" s="114" t="s">
        <v>6</v>
      </c>
      <c r="D81" s="64">
        <v>35811</v>
      </c>
      <c r="E81" s="64">
        <v>32587</v>
      </c>
      <c r="F81" s="64">
        <v>31436</v>
      </c>
      <c r="G81" s="64">
        <v>28338</v>
      </c>
      <c r="H81" s="65"/>
      <c r="I81" s="64">
        <v>29340</v>
      </c>
      <c r="J81" s="66"/>
      <c r="K81" s="64">
        <v>29340</v>
      </c>
      <c r="L81" s="64">
        <v>29702</v>
      </c>
      <c r="M81" s="64">
        <v>27932</v>
      </c>
      <c r="N81" s="64">
        <v>27079</v>
      </c>
      <c r="O81" s="64">
        <f t="shared" ref="O81:T81" si="23">SUM(O82:O85)</f>
        <v>27371</v>
      </c>
      <c r="P81" s="64">
        <f t="shared" si="23"/>
        <v>27463</v>
      </c>
      <c r="Q81" s="98">
        <f t="shared" si="23"/>
        <v>26950</v>
      </c>
      <c r="R81" s="98">
        <f t="shared" si="23"/>
        <v>26957</v>
      </c>
      <c r="S81" s="98">
        <f t="shared" si="23"/>
        <v>26741</v>
      </c>
      <c r="T81" s="98">
        <f t="shared" si="23"/>
        <v>26803</v>
      </c>
      <c r="U81" s="98">
        <v>25955</v>
      </c>
      <c r="V81" s="144">
        <v>25232</v>
      </c>
      <c r="W81" s="144">
        <v>24880</v>
      </c>
    </row>
    <row r="82" spans="2:23" ht="13.5" customHeight="1" x14ac:dyDescent="0.15">
      <c r="B82" s="53" t="s">
        <v>116</v>
      </c>
      <c r="C82" s="115"/>
      <c r="D82" s="65">
        <v>12386</v>
      </c>
      <c r="E82" s="65">
        <v>12382</v>
      </c>
      <c r="F82" s="65">
        <v>11213</v>
      </c>
      <c r="G82" s="65">
        <v>9548</v>
      </c>
      <c r="H82" s="65"/>
      <c r="I82" s="65">
        <v>10156</v>
      </c>
      <c r="J82" s="66"/>
      <c r="K82" s="65">
        <v>10156</v>
      </c>
      <c r="L82" s="65">
        <v>10280</v>
      </c>
      <c r="M82" s="65">
        <v>9081</v>
      </c>
      <c r="N82" s="65">
        <v>8779</v>
      </c>
      <c r="O82" s="65">
        <v>9101</v>
      </c>
      <c r="P82" s="65">
        <v>9181</v>
      </c>
      <c r="Q82" s="67">
        <v>8772</v>
      </c>
      <c r="R82" s="67">
        <v>8982</v>
      </c>
      <c r="S82" s="67">
        <v>8871</v>
      </c>
      <c r="T82" s="67">
        <v>8578</v>
      </c>
      <c r="U82" s="67">
        <v>8415</v>
      </c>
      <c r="V82" s="145">
        <v>8223</v>
      </c>
      <c r="W82" s="145">
        <v>8738</v>
      </c>
    </row>
    <row r="83" spans="2:23" ht="13.5" customHeight="1" x14ac:dyDescent="0.15">
      <c r="B83" s="53" t="s">
        <v>117</v>
      </c>
      <c r="C83" s="115"/>
      <c r="D83" s="65">
        <v>13531</v>
      </c>
      <c r="E83" s="65">
        <v>14743</v>
      </c>
      <c r="F83" s="65">
        <v>15156</v>
      </c>
      <c r="G83" s="65">
        <v>14217</v>
      </c>
      <c r="H83" s="65"/>
      <c r="I83" s="65">
        <v>14439</v>
      </c>
      <c r="J83" s="66"/>
      <c r="K83" s="65">
        <v>14439</v>
      </c>
      <c r="L83" s="65">
        <v>14852</v>
      </c>
      <c r="M83" s="65">
        <v>14365</v>
      </c>
      <c r="N83" s="65">
        <v>15066</v>
      </c>
      <c r="O83" s="65">
        <v>15085</v>
      </c>
      <c r="P83" s="65">
        <v>15259</v>
      </c>
      <c r="Q83" s="67">
        <v>15412</v>
      </c>
      <c r="R83" s="67">
        <v>15488</v>
      </c>
      <c r="S83" s="67">
        <v>15262</v>
      </c>
      <c r="T83" s="67">
        <v>15390</v>
      </c>
      <c r="U83" s="67">
        <v>14805</v>
      </c>
      <c r="V83" s="145">
        <v>14591</v>
      </c>
      <c r="W83" s="145">
        <v>13654</v>
      </c>
    </row>
    <row r="84" spans="2:23" ht="13.5" customHeight="1" x14ac:dyDescent="0.15">
      <c r="B84" s="53" t="s">
        <v>110</v>
      </c>
      <c r="C84" s="115"/>
      <c r="D84" s="65"/>
      <c r="E84" s="65">
        <v>4442</v>
      </c>
      <c r="F84" s="65">
        <v>4312</v>
      </c>
      <c r="G84" s="65">
        <v>3834</v>
      </c>
      <c r="H84" s="65"/>
      <c r="I84" s="65">
        <v>3951</v>
      </c>
      <c r="J84" s="66"/>
      <c r="K84" s="65">
        <v>3951</v>
      </c>
      <c r="L84" s="65">
        <v>3807</v>
      </c>
      <c r="M84" s="65">
        <v>3175</v>
      </c>
      <c r="N84" s="65">
        <v>1969</v>
      </c>
      <c r="O84" s="65">
        <v>1949</v>
      </c>
      <c r="P84" s="65">
        <v>1813</v>
      </c>
      <c r="Q84" s="67">
        <v>1582</v>
      </c>
      <c r="R84" s="67">
        <v>1315</v>
      </c>
      <c r="S84" s="67">
        <v>1260</v>
      </c>
      <c r="T84" s="67">
        <v>1146</v>
      </c>
      <c r="U84" s="67">
        <v>1126</v>
      </c>
      <c r="V84" s="145">
        <v>910</v>
      </c>
      <c r="W84" s="145">
        <v>906</v>
      </c>
    </row>
    <row r="85" spans="2:23" ht="13.5" customHeight="1" x14ac:dyDescent="0.15">
      <c r="B85" s="55" t="s">
        <v>118</v>
      </c>
      <c r="C85" s="116"/>
      <c r="D85" s="87">
        <v>9894</v>
      </c>
      <c r="E85" s="87">
        <v>1020</v>
      </c>
      <c r="F85" s="87">
        <v>755</v>
      </c>
      <c r="G85" s="87">
        <v>739</v>
      </c>
      <c r="H85" s="65"/>
      <c r="I85" s="87">
        <v>794</v>
      </c>
      <c r="J85" s="66"/>
      <c r="K85" s="87">
        <v>794</v>
      </c>
      <c r="L85" s="87">
        <v>763</v>
      </c>
      <c r="M85" s="87">
        <v>1311</v>
      </c>
      <c r="N85" s="87">
        <v>1265</v>
      </c>
      <c r="O85" s="87">
        <v>1236</v>
      </c>
      <c r="P85" s="87">
        <v>1210</v>
      </c>
      <c r="Q85" s="68">
        <v>1184</v>
      </c>
      <c r="R85" s="68">
        <v>1172</v>
      </c>
      <c r="S85" s="68">
        <v>1348</v>
      </c>
      <c r="T85" s="68">
        <v>1689</v>
      </c>
      <c r="U85" s="68">
        <v>1609</v>
      </c>
      <c r="V85" s="146">
        <v>1508</v>
      </c>
      <c r="W85" s="146">
        <v>1582</v>
      </c>
    </row>
    <row r="86" spans="2:23" ht="13.5" customHeight="1" x14ac:dyDescent="0.15">
      <c r="D86" s="102"/>
      <c r="E86" s="102"/>
      <c r="F86" s="102"/>
      <c r="G86" s="102"/>
      <c r="H86" s="103"/>
      <c r="I86" s="117"/>
      <c r="J86" s="89"/>
      <c r="K86" s="118"/>
      <c r="L86" s="118"/>
      <c r="M86" s="118"/>
      <c r="N86" s="118"/>
      <c r="O86" s="118"/>
      <c r="P86" s="118"/>
      <c r="Q86" s="111"/>
      <c r="R86" s="111"/>
      <c r="S86" s="111"/>
      <c r="T86" s="111"/>
      <c r="U86" s="111"/>
      <c r="V86" s="143"/>
      <c r="W86" s="143"/>
    </row>
    <row r="87" spans="2:23" ht="13.5" customHeight="1" x14ac:dyDescent="0.15">
      <c r="B87" s="69" t="s">
        <v>177</v>
      </c>
      <c r="C87" s="119" t="s">
        <v>45</v>
      </c>
      <c r="D87" s="75">
        <v>668403</v>
      </c>
      <c r="E87" s="75">
        <v>669551</v>
      </c>
      <c r="F87" s="75">
        <v>669551</v>
      </c>
      <c r="G87" s="75">
        <v>669551</v>
      </c>
      <c r="H87" s="65"/>
      <c r="I87" s="75">
        <v>903551</v>
      </c>
      <c r="J87" s="66"/>
      <c r="K87" s="75">
        <v>903551</v>
      </c>
      <c r="L87" s="75">
        <v>903551</v>
      </c>
      <c r="M87" s="75">
        <v>903551</v>
      </c>
      <c r="N87" s="75">
        <v>903551</v>
      </c>
      <c r="O87" s="75">
        <v>903551</v>
      </c>
      <c r="P87" s="75">
        <v>903551</v>
      </c>
      <c r="Q87" s="76">
        <v>90366</v>
      </c>
      <c r="R87" s="76">
        <v>90487</v>
      </c>
      <c r="S87" s="76">
        <v>90594</v>
      </c>
      <c r="T87" s="76">
        <v>90642</v>
      </c>
      <c r="U87" s="76">
        <v>90810.899000000005</v>
      </c>
      <c r="V87" s="147">
        <v>91000</v>
      </c>
      <c r="W87" s="147">
        <v>91167.198999999993</v>
      </c>
    </row>
    <row r="88" spans="2:23" ht="13.5" customHeight="1" x14ac:dyDescent="0.15">
      <c r="B88" s="69" t="s">
        <v>25</v>
      </c>
      <c r="C88" s="59" t="s">
        <v>6</v>
      </c>
      <c r="D88" s="75">
        <v>66588</v>
      </c>
      <c r="E88" s="75">
        <v>58209</v>
      </c>
      <c r="F88" s="75">
        <v>56458</v>
      </c>
      <c r="G88" s="75">
        <v>59035</v>
      </c>
      <c r="H88" s="65"/>
      <c r="I88" s="75">
        <v>64386</v>
      </c>
      <c r="J88" s="66"/>
      <c r="K88" s="75">
        <v>64386</v>
      </c>
      <c r="L88" s="75">
        <v>80237</v>
      </c>
      <c r="M88" s="75">
        <v>86959</v>
      </c>
      <c r="N88" s="75">
        <v>69786</v>
      </c>
      <c r="O88" s="75">
        <v>75134</v>
      </c>
      <c r="P88" s="75">
        <v>74089</v>
      </c>
      <c r="Q88" s="76">
        <v>67878</v>
      </c>
      <c r="R88" s="76">
        <v>59893</v>
      </c>
      <c r="S88" s="76">
        <v>55359</v>
      </c>
      <c r="T88" s="76">
        <v>58333</v>
      </c>
      <c r="U88" s="76">
        <v>52157</v>
      </c>
      <c r="V88" s="147">
        <v>50618</v>
      </c>
      <c r="W88" s="147">
        <v>45718</v>
      </c>
    </row>
    <row r="89" spans="2:23" ht="13.5" customHeight="1" x14ac:dyDescent="0.15">
      <c r="B89" s="47" t="s">
        <v>26</v>
      </c>
      <c r="C89" s="82" t="s">
        <v>46</v>
      </c>
      <c r="D89" s="79"/>
      <c r="E89" s="79"/>
      <c r="F89" s="79"/>
      <c r="G89" s="79"/>
      <c r="H89" s="72"/>
      <c r="I89" s="79"/>
      <c r="J89" s="73"/>
      <c r="K89" s="79"/>
      <c r="L89" s="79"/>
      <c r="M89" s="79"/>
      <c r="N89" s="79"/>
      <c r="O89" s="79"/>
      <c r="P89" s="79"/>
      <c r="Q89" s="67"/>
      <c r="R89" s="67"/>
      <c r="S89" s="67"/>
      <c r="T89" s="67"/>
      <c r="U89" s="67"/>
      <c r="V89" s="144"/>
      <c r="W89" s="144"/>
    </row>
    <row r="90" spans="2:23" ht="13.5" customHeight="1" x14ac:dyDescent="0.15">
      <c r="B90" s="52" t="s">
        <v>21</v>
      </c>
      <c r="C90" s="82"/>
      <c r="D90" s="72">
        <v>0.33500000000000002</v>
      </c>
      <c r="E90" s="72">
        <v>0.33169999999999999</v>
      </c>
      <c r="F90" s="72">
        <v>0.42</v>
      </c>
      <c r="G90" s="72">
        <v>0.41909999999999997</v>
      </c>
      <c r="H90" s="72"/>
      <c r="I90" s="72">
        <v>0.39379999999999998</v>
      </c>
      <c r="J90" s="73"/>
      <c r="K90" s="72">
        <v>0.39379999999999998</v>
      </c>
      <c r="L90" s="72">
        <v>0.318</v>
      </c>
      <c r="M90" s="72">
        <v>0.23419999999999999</v>
      </c>
      <c r="N90" s="72">
        <v>0.26700000000000002</v>
      </c>
      <c r="O90" s="120">
        <v>0.23200000000000001</v>
      </c>
      <c r="P90" s="121">
        <f>0.18841+0.04475</f>
        <v>0.23315999999999998</v>
      </c>
      <c r="Q90" s="121">
        <f>0.17878+0.04609</f>
        <v>0.22486999999999999</v>
      </c>
      <c r="R90" s="121">
        <f>21.69%+3.49%</f>
        <v>0.25180000000000002</v>
      </c>
      <c r="S90" s="121">
        <v>0.26800000000000002</v>
      </c>
      <c r="T90" s="121">
        <v>0.24970000000000001</v>
      </c>
      <c r="U90" s="121">
        <v>0.27300000000000002</v>
      </c>
      <c r="V90" s="121">
        <v>0.251</v>
      </c>
      <c r="W90" s="121">
        <v>0.311</v>
      </c>
    </row>
    <row r="91" spans="2:23" ht="13.5" customHeight="1" x14ac:dyDescent="0.15">
      <c r="B91" s="52" t="s">
        <v>22</v>
      </c>
      <c r="C91" s="82"/>
      <c r="D91" s="72">
        <v>7.0300000000000001E-2</v>
      </c>
      <c r="E91" s="72">
        <v>0.06</v>
      </c>
      <c r="F91" s="72">
        <v>5.8999999999999997E-2</v>
      </c>
      <c r="G91" s="72">
        <v>5.7000000000000002E-2</v>
      </c>
      <c r="H91" s="72"/>
      <c r="I91" s="72">
        <v>4.1399999999999999E-2</v>
      </c>
      <c r="J91" s="73"/>
      <c r="K91" s="72">
        <v>4.1399999999999999E-2</v>
      </c>
      <c r="L91" s="72">
        <v>4.4999999999999998E-2</v>
      </c>
      <c r="M91" s="72">
        <v>5.0999999999999997E-2</v>
      </c>
      <c r="N91" s="72">
        <v>4.3999999999999997E-2</v>
      </c>
      <c r="O91" s="120">
        <v>4.4999999999999998E-2</v>
      </c>
      <c r="P91" s="121">
        <v>4.956E-2</v>
      </c>
      <c r="Q91" s="121">
        <v>4.8419999999999998E-2</v>
      </c>
      <c r="R91" s="121">
        <v>4.41E-2</v>
      </c>
      <c r="S91" s="121">
        <v>3.4000000000000002E-2</v>
      </c>
      <c r="T91" s="121">
        <v>4.1399999999999999E-2</v>
      </c>
      <c r="U91" s="121">
        <v>3.6999999999999998E-2</v>
      </c>
      <c r="V91" s="121">
        <v>3.5000000000000003E-2</v>
      </c>
      <c r="W91" s="121">
        <v>3.2500000000000001E-2</v>
      </c>
    </row>
    <row r="92" spans="2:23" ht="13.5" customHeight="1" x14ac:dyDescent="0.15">
      <c r="B92" s="52" t="s">
        <v>23</v>
      </c>
      <c r="C92" s="82"/>
      <c r="D92" s="72">
        <v>0.34799999999999998</v>
      </c>
      <c r="E92" s="72">
        <v>0.39689999999999998</v>
      </c>
      <c r="F92" s="72">
        <v>0.311</v>
      </c>
      <c r="G92" s="72">
        <v>0.29520000000000002</v>
      </c>
      <c r="H92" s="72"/>
      <c r="I92" s="72">
        <v>0.36009999999999998</v>
      </c>
      <c r="J92" s="73"/>
      <c r="K92" s="72">
        <v>0.36009999999999998</v>
      </c>
      <c r="L92" s="72">
        <v>0.21</v>
      </c>
      <c r="M92" s="72">
        <v>0.221</v>
      </c>
      <c r="N92" s="72">
        <v>0.307</v>
      </c>
      <c r="O92" s="120">
        <v>0.20300000000000001</v>
      </c>
      <c r="P92" s="121">
        <v>0.15307999999999999</v>
      </c>
      <c r="Q92" s="121">
        <v>0.16875000000000001</v>
      </c>
      <c r="R92" s="121">
        <v>0.2198</v>
      </c>
      <c r="S92" s="121">
        <v>0.25700000000000001</v>
      </c>
      <c r="T92" s="121">
        <v>0.13719999999999999</v>
      </c>
      <c r="U92" s="121">
        <v>0.21099999999999999</v>
      </c>
      <c r="V92" s="121">
        <v>0.23599999999999999</v>
      </c>
      <c r="W92" s="121">
        <v>0.25390000000000001</v>
      </c>
    </row>
    <row r="93" spans="2:23" ht="13.5" customHeight="1" x14ac:dyDescent="0.15">
      <c r="B93" s="54" t="s">
        <v>24</v>
      </c>
      <c r="C93" s="84"/>
      <c r="D93" s="94">
        <v>0.245</v>
      </c>
      <c r="E93" s="94">
        <v>0.20949999999999999</v>
      </c>
      <c r="F93" s="94">
        <v>0.21</v>
      </c>
      <c r="G93" s="94">
        <v>0.2271</v>
      </c>
      <c r="H93" s="72"/>
      <c r="I93" s="94">
        <v>0.20499999999999999</v>
      </c>
      <c r="J93" s="73"/>
      <c r="K93" s="94">
        <v>0.20499999999999999</v>
      </c>
      <c r="L93" s="94">
        <v>0.42699999999999999</v>
      </c>
      <c r="M93" s="94">
        <v>0.49299999999999999</v>
      </c>
      <c r="N93" s="94">
        <v>0.38100000000000001</v>
      </c>
      <c r="O93" s="122">
        <v>0.51900000000000002</v>
      </c>
      <c r="P93" s="123">
        <v>0.56394999999999995</v>
      </c>
      <c r="Q93" s="123">
        <v>0.55781000000000003</v>
      </c>
      <c r="R93" s="123">
        <v>0.48430000000000001</v>
      </c>
      <c r="S93" s="123">
        <v>0.441</v>
      </c>
      <c r="T93" s="123">
        <v>0.57169999999999999</v>
      </c>
      <c r="U93" s="123">
        <v>0.47899999999999998</v>
      </c>
      <c r="V93" s="123">
        <v>0.47699999999999998</v>
      </c>
      <c r="W93" s="123">
        <v>0.40200000000000002</v>
      </c>
    </row>
    <row r="94" spans="2:23" ht="13.5" customHeight="1" x14ac:dyDescent="0.15">
      <c r="D94" s="102"/>
      <c r="E94" s="102"/>
      <c r="F94" s="102"/>
      <c r="G94" s="102"/>
      <c r="H94" s="103"/>
      <c r="I94" s="102"/>
      <c r="J94" s="102"/>
      <c r="K94" s="102"/>
      <c r="L94" s="102"/>
      <c r="M94" s="102"/>
      <c r="N94" s="102"/>
      <c r="O94" s="102"/>
      <c r="P94" s="102"/>
      <c r="Q94" s="111"/>
      <c r="R94" s="111"/>
      <c r="S94" s="111"/>
      <c r="T94" s="111"/>
      <c r="U94" s="111"/>
      <c r="V94" s="143"/>
      <c r="W94" s="143"/>
    </row>
    <row r="95" spans="2:23" ht="13.5" customHeight="1" x14ac:dyDescent="0.15">
      <c r="B95" s="69" t="s">
        <v>178</v>
      </c>
      <c r="C95" s="59" t="s">
        <v>5</v>
      </c>
      <c r="D95" s="124">
        <v>6</v>
      </c>
      <c r="E95" s="124">
        <v>6</v>
      </c>
      <c r="F95" s="124">
        <v>6</v>
      </c>
      <c r="G95" s="124">
        <v>6</v>
      </c>
      <c r="H95" s="125"/>
      <c r="I95" s="124">
        <v>6</v>
      </c>
      <c r="J95" s="126"/>
      <c r="K95" s="124">
        <v>6</v>
      </c>
      <c r="L95" s="124">
        <v>4.5</v>
      </c>
      <c r="M95" s="124">
        <v>0</v>
      </c>
      <c r="N95" s="124">
        <v>0</v>
      </c>
      <c r="O95" s="124">
        <v>0</v>
      </c>
      <c r="P95" s="124">
        <v>0</v>
      </c>
      <c r="Q95" s="124">
        <v>0</v>
      </c>
      <c r="R95" s="124">
        <v>20</v>
      </c>
      <c r="S95" s="124">
        <v>30</v>
      </c>
      <c r="T95" s="124">
        <v>0</v>
      </c>
      <c r="U95" s="124">
        <v>0</v>
      </c>
      <c r="V95" s="124">
        <v>0</v>
      </c>
      <c r="W95" s="124">
        <v>0</v>
      </c>
    </row>
    <row r="96" spans="2:23" ht="13.5" customHeight="1" x14ac:dyDescent="0.15">
      <c r="B96" s="69" t="s">
        <v>51</v>
      </c>
      <c r="C96" s="59" t="s">
        <v>46</v>
      </c>
      <c r="D96" s="71">
        <v>0.27</v>
      </c>
      <c r="E96" s="71">
        <f>+E95/E51</f>
        <v>7.9533404029692473E-2</v>
      </c>
      <c r="F96" s="71" t="s">
        <v>92</v>
      </c>
      <c r="G96" s="71" t="s">
        <v>92</v>
      </c>
      <c r="H96" s="72"/>
      <c r="I96" s="71">
        <f>+I95/I51</f>
        <v>46.153846153846153</v>
      </c>
      <c r="J96" s="73"/>
      <c r="K96" s="71">
        <f>+K95/K51</f>
        <v>0.38338658146964855</v>
      </c>
      <c r="L96" s="71" t="s">
        <v>92</v>
      </c>
      <c r="M96" s="71" t="s">
        <v>92</v>
      </c>
      <c r="N96" s="71" t="s">
        <v>92</v>
      </c>
      <c r="O96" s="71" t="s">
        <v>92</v>
      </c>
      <c r="P96" s="71" t="s">
        <v>92</v>
      </c>
      <c r="Q96" s="71" t="s">
        <v>92</v>
      </c>
      <c r="R96" s="71">
        <f>+R95/R51</f>
        <v>0.41433602651750567</v>
      </c>
      <c r="S96" s="71">
        <f>+S95/S51</f>
        <v>0.2605071205279611</v>
      </c>
      <c r="T96" s="71" t="s">
        <v>92</v>
      </c>
      <c r="U96" s="71" t="s">
        <v>92</v>
      </c>
      <c r="V96" s="71" t="s">
        <v>92</v>
      </c>
      <c r="W96" s="71" t="s">
        <v>92</v>
      </c>
    </row>
    <row r="97" spans="2:23" ht="13.5" customHeight="1" x14ac:dyDescent="0.15">
      <c r="D97" s="127"/>
      <c r="E97" s="127"/>
      <c r="F97" s="127"/>
      <c r="G97" s="127"/>
      <c r="H97" s="128"/>
      <c r="I97" s="127"/>
      <c r="J97" s="127"/>
      <c r="K97" s="127"/>
      <c r="L97" s="127"/>
      <c r="M97" s="127"/>
      <c r="N97" s="127"/>
      <c r="O97" s="127"/>
      <c r="P97" s="127"/>
      <c r="Q97" s="111"/>
      <c r="R97" s="111"/>
      <c r="S97" s="111"/>
      <c r="T97" s="111"/>
      <c r="U97" s="111"/>
      <c r="V97" s="143"/>
      <c r="W97" s="143"/>
    </row>
    <row r="98" spans="2:23" ht="13.5" customHeight="1" x14ac:dyDescent="0.15">
      <c r="B98" s="47" t="s">
        <v>179</v>
      </c>
      <c r="C98" s="48" t="s">
        <v>5</v>
      </c>
      <c r="D98" s="129">
        <v>773</v>
      </c>
      <c r="E98" s="129">
        <v>718</v>
      </c>
      <c r="F98" s="129">
        <v>597</v>
      </c>
      <c r="G98" s="129">
        <v>374</v>
      </c>
      <c r="H98" s="130"/>
      <c r="I98" s="129">
        <v>319</v>
      </c>
      <c r="J98" s="131"/>
      <c r="K98" s="129">
        <v>319</v>
      </c>
      <c r="L98" s="129">
        <v>270</v>
      </c>
      <c r="M98" s="129">
        <v>126</v>
      </c>
      <c r="N98" s="129">
        <v>154</v>
      </c>
      <c r="O98" s="129">
        <v>149</v>
      </c>
      <c r="P98" s="129">
        <v>142</v>
      </c>
      <c r="Q98" s="129">
        <v>951</v>
      </c>
      <c r="R98" s="134">
        <v>1080</v>
      </c>
      <c r="S98" s="134">
        <v>1315</v>
      </c>
      <c r="T98" s="134">
        <v>965</v>
      </c>
      <c r="U98" s="134">
        <v>613</v>
      </c>
      <c r="V98" s="144">
        <v>785</v>
      </c>
      <c r="W98" s="144">
        <v>761</v>
      </c>
    </row>
    <row r="99" spans="2:23" ht="13.5" customHeight="1" x14ac:dyDescent="0.15">
      <c r="B99" s="54" t="s">
        <v>157</v>
      </c>
      <c r="C99" s="55" t="s">
        <v>5</v>
      </c>
      <c r="D99" s="132">
        <v>501</v>
      </c>
      <c r="E99" s="132">
        <v>408</v>
      </c>
      <c r="F99" s="132">
        <v>183</v>
      </c>
      <c r="G99" s="132">
        <v>206</v>
      </c>
      <c r="H99" s="130"/>
      <c r="I99" s="132">
        <v>163</v>
      </c>
      <c r="J99" s="131"/>
      <c r="K99" s="132">
        <v>163</v>
      </c>
      <c r="L99" s="132">
        <v>120</v>
      </c>
      <c r="M99" s="132">
        <v>54</v>
      </c>
      <c r="N99" s="132">
        <v>90</v>
      </c>
      <c r="O99" s="132">
        <v>94</v>
      </c>
      <c r="P99" s="132">
        <v>64</v>
      </c>
      <c r="Q99" s="132">
        <v>600</v>
      </c>
      <c r="R99" s="132">
        <v>743</v>
      </c>
      <c r="S99" s="132">
        <v>767</v>
      </c>
      <c r="T99" s="132">
        <v>282</v>
      </c>
      <c r="U99" s="132">
        <v>257</v>
      </c>
      <c r="V99" s="146">
        <v>362</v>
      </c>
      <c r="W99" s="146">
        <v>360</v>
      </c>
    </row>
    <row r="100" spans="2:23" ht="13.5" customHeight="1" x14ac:dyDescent="0.15">
      <c r="D100" s="102"/>
      <c r="E100" s="102"/>
      <c r="F100" s="102"/>
      <c r="G100" s="102"/>
      <c r="H100" s="103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  <c r="V100" s="143"/>
      <c r="W100" s="143"/>
    </row>
    <row r="101" spans="2:23" ht="13.5" customHeight="1" x14ac:dyDescent="0.15">
      <c r="B101" s="69" t="s">
        <v>119</v>
      </c>
      <c r="C101" s="59" t="s">
        <v>2</v>
      </c>
      <c r="D101" s="75">
        <v>177672</v>
      </c>
      <c r="E101" s="75">
        <v>169514</v>
      </c>
      <c r="F101" s="75">
        <v>149419</v>
      </c>
      <c r="G101" s="75">
        <v>109921</v>
      </c>
      <c r="H101" s="65"/>
      <c r="I101" s="75">
        <v>114278</v>
      </c>
      <c r="J101" s="66"/>
      <c r="K101" s="75">
        <v>114278</v>
      </c>
      <c r="L101" s="75">
        <v>108801</v>
      </c>
      <c r="M101" s="75">
        <v>98767</v>
      </c>
      <c r="N101" s="75">
        <v>105682</v>
      </c>
      <c r="O101" s="75">
        <v>107018</v>
      </c>
      <c r="P101" s="75">
        <v>101156</v>
      </c>
      <c r="Q101" s="75">
        <v>101316</v>
      </c>
      <c r="R101" s="75">
        <v>104499</v>
      </c>
      <c r="S101" s="75">
        <v>111882</v>
      </c>
      <c r="T101" s="75">
        <v>105136</v>
      </c>
      <c r="U101" s="75">
        <v>87327</v>
      </c>
      <c r="V101" s="147">
        <v>88300</v>
      </c>
      <c r="W101" s="147">
        <v>96695</v>
      </c>
    </row>
    <row r="102" spans="2:23" ht="13.5" customHeight="1" x14ac:dyDescent="0.15">
      <c r="B102" s="69" t="s">
        <v>34</v>
      </c>
      <c r="C102" s="59" t="s">
        <v>2</v>
      </c>
      <c r="D102" s="75">
        <v>-2513</v>
      </c>
      <c r="E102" s="75">
        <v>-4596</v>
      </c>
      <c r="F102" s="75">
        <v>-5923</v>
      </c>
      <c r="G102" s="75">
        <v>-1932</v>
      </c>
      <c r="H102" s="65"/>
      <c r="I102" s="75">
        <v>2875</v>
      </c>
      <c r="J102" s="66"/>
      <c r="K102" s="75">
        <v>2875</v>
      </c>
      <c r="L102" s="75">
        <v>-1466</v>
      </c>
      <c r="M102" s="75">
        <v>-1115</v>
      </c>
      <c r="N102" s="75">
        <v>1669</v>
      </c>
      <c r="O102" s="75">
        <v>-2722</v>
      </c>
      <c r="P102" s="75">
        <v>-7688</v>
      </c>
      <c r="Q102" s="75">
        <v>-7398</v>
      </c>
      <c r="R102" s="75">
        <v>4408</v>
      </c>
      <c r="S102" s="75">
        <v>8734</v>
      </c>
      <c r="T102" s="75">
        <v>-2528</v>
      </c>
      <c r="U102" s="75">
        <v>-10222</v>
      </c>
      <c r="V102" s="75">
        <v>-3808</v>
      </c>
      <c r="W102" s="75">
        <v>12349</v>
      </c>
    </row>
    <row r="103" spans="2:23" ht="13.5" customHeight="1" x14ac:dyDescent="0.15">
      <c r="B103" s="69" t="s">
        <v>35</v>
      </c>
      <c r="C103" s="59" t="s">
        <v>2</v>
      </c>
      <c r="D103" s="75">
        <v>17516</v>
      </c>
      <c r="E103" s="75">
        <v>-10910</v>
      </c>
      <c r="F103" s="75">
        <v>21597</v>
      </c>
      <c r="G103" s="75">
        <v>-4832</v>
      </c>
      <c r="H103" s="65"/>
      <c r="I103" s="75">
        <v>292</v>
      </c>
      <c r="J103" s="66"/>
      <c r="K103" s="75">
        <v>292</v>
      </c>
      <c r="L103" s="75">
        <v>-827</v>
      </c>
      <c r="M103" s="75">
        <v>-4854</v>
      </c>
      <c r="N103" s="75">
        <v>-795</v>
      </c>
      <c r="O103" s="75">
        <v>1064</v>
      </c>
      <c r="P103" s="75">
        <v>-6655</v>
      </c>
      <c r="Q103" s="75">
        <v>-3906</v>
      </c>
      <c r="R103" s="75">
        <v>5920</v>
      </c>
      <c r="S103" s="75">
        <v>8836</v>
      </c>
      <c r="T103" s="75">
        <v>-2713</v>
      </c>
      <c r="U103" s="75">
        <v>-208</v>
      </c>
      <c r="V103" s="75">
        <v>1633</v>
      </c>
      <c r="W103" s="75">
        <v>13331</v>
      </c>
    </row>
    <row r="104" spans="2:23" ht="13.5" customHeight="1" x14ac:dyDescent="0.15">
      <c r="B104" s="69" t="s">
        <v>127</v>
      </c>
      <c r="C104" s="59" t="s">
        <v>128</v>
      </c>
      <c r="D104" s="75">
        <v>305899</v>
      </c>
      <c r="E104" s="75">
        <v>274717</v>
      </c>
      <c r="F104" s="75">
        <v>280829</v>
      </c>
      <c r="G104" s="75">
        <v>298261</v>
      </c>
      <c r="H104" s="65"/>
      <c r="I104" s="133">
        <v>302835</v>
      </c>
      <c r="J104" s="66"/>
      <c r="K104" s="133">
        <v>302835</v>
      </c>
      <c r="L104" s="133">
        <v>296520</v>
      </c>
      <c r="M104" s="133">
        <v>290289</v>
      </c>
      <c r="N104" s="133">
        <v>291303</v>
      </c>
      <c r="O104" s="75">
        <v>290632</v>
      </c>
      <c r="P104" s="75">
        <v>282805</v>
      </c>
      <c r="Q104" s="75">
        <v>320288</v>
      </c>
      <c r="R104" s="75">
        <v>326688</v>
      </c>
      <c r="S104" s="75">
        <v>324580</v>
      </c>
      <c r="T104" s="75">
        <v>312055</v>
      </c>
      <c r="U104" s="75">
        <v>311706</v>
      </c>
      <c r="V104" s="147">
        <v>311345</v>
      </c>
      <c r="W104" s="147">
        <v>317844</v>
      </c>
    </row>
    <row r="105" spans="2:23" ht="13.5" customHeight="1" x14ac:dyDescent="0.15">
      <c r="B105" s="86" t="s">
        <v>158</v>
      </c>
      <c r="C105" s="59" t="s">
        <v>128</v>
      </c>
      <c r="D105" s="75">
        <v>80435</v>
      </c>
      <c r="E105" s="75">
        <v>65515</v>
      </c>
      <c r="F105" s="75">
        <v>83103</v>
      </c>
      <c r="G105" s="75">
        <v>67604</v>
      </c>
      <c r="H105" s="65"/>
      <c r="I105" s="133">
        <v>60261</v>
      </c>
      <c r="J105" s="66"/>
      <c r="K105" s="133">
        <v>60261</v>
      </c>
      <c r="L105" s="133">
        <v>54020</v>
      </c>
      <c r="M105" s="133">
        <v>47805</v>
      </c>
      <c r="N105" s="133">
        <v>48657</v>
      </c>
      <c r="O105" s="75">
        <v>49664</v>
      </c>
      <c r="P105" s="75">
        <v>42973</v>
      </c>
      <c r="Q105" s="75">
        <v>39042</v>
      </c>
      <c r="R105" s="75">
        <v>44962</v>
      </c>
      <c r="S105" s="75">
        <v>48129</v>
      </c>
      <c r="T105" s="75">
        <v>42594</v>
      </c>
      <c r="U105" s="75">
        <v>40736</v>
      </c>
      <c r="V105" s="147">
        <v>39826</v>
      </c>
      <c r="W105" s="147">
        <v>51207</v>
      </c>
    </row>
    <row r="106" spans="2:23" ht="13.5" customHeight="1" x14ac:dyDescent="0.15">
      <c r="B106" s="69" t="s">
        <v>36</v>
      </c>
      <c r="C106" s="59" t="s">
        <v>6</v>
      </c>
      <c r="D106" s="75">
        <v>2708</v>
      </c>
      <c r="E106" s="75">
        <v>2634</v>
      </c>
      <c r="F106" s="75">
        <v>2374</v>
      </c>
      <c r="G106" s="75">
        <v>2303</v>
      </c>
      <c r="H106" s="65"/>
      <c r="I106" s="75">
        <v>2277</v>
      </c>
      <c r="J106" s="66"/>
      <c r="K106" s="75">
        <v>2277</v>
      </c>
      <c r="L106" s="75">
        <v>2219</v>
      </c>
      <c r="M106" s="75">
        <v>2076</v>
      </c>
      <c r="N106" s="75">
        <v>2053</v>
      </c>
      <c r="O106" s="75">
        <v>2024</v>
      </c>
      <c r="P106" s="75">
        <v>1986</v>
      </c>
      <c r="Q106" s="75">
        <v>1952</v>
      </c>
      <c r="R106" s="75">
        <v>1961</v>
      </c>
      <c r="S106" s="75">
        <v>1944</v>
      </c>
      <c r="T106" s="75">
        <v>1980</v>
      </c>
      <c r="U106" s="75">
        <v>1934</v>
      </c>
      <c r="V106" s="147">
        <v>1692</v>
      </c>
      <c r="W106" s="147">
        <v>1707</v>
      </c>
    </row>
    <row r="107" spans="2:23" ht="13.5" customHeight="1" x14ac:dyDescent="0.15">
      <c r="R107" s="135"/>
      <c r="S107" s="135"/>
      <c r="T107" s="135"/>
      <c r="U107" s="135"/>
    </row>
    <row r="108" spans="2:23" ht="13.5" customHeight="1" x14ac:dyDescent="0.15">
      <c r="B108" s="44" t="s">
        <v>181</v>
      </c>
    </row>
    <row r="109" spans="2:23" ht="13.5" customHeight="1" x14ac:dyDescent="0.15">
      <c r="B109" s="44" t="s">
        <v>167</v>
      </c>
    </row>
    <row r="110" spans="2:23" ht="13.5" customHeight="1" x14ac:dyDescent="0.15">
      <c r="B110" s="44" t="s">
        <v>182</v>
      </c>
    </row>
  </sheetData>
  <phoneticPr fontId="2"/>
  <pageMargins left="0.51181102362204722" right="0.35433070866141736" top="0.38" bottom="0.2" header="0.38" footer="0.19685039370078741"/>
  <pageSetup paperSize="8" scale="6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B4"/>
  <sheetViews>
    <sheetView workbookViewId="0"/>
  </sheetViews>
  <sheetFormatPr defaultRowHeight="13.5" x14ac:dyDescent="0.15"/>
  <sheetData>
    <row r="3" spans="2:2" x14ac:dyDescent="0.15">
      <c r="B3" t="s">
        <v>162</v>
      </c>
    </row>
    <row r="4" spans="2:2" x14ac:dyDescent="0.15">
      <c r="B4" t="s">
        <v>163</v>
      </c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G98"/>
  <sheetViews>
    <sheetView topLeftCell="A4" zoomScaleNormal="100" workbookViewId="0">
      <selection activeCell="D13" sqref="D13"/>
    </sheetView>
  </sheetViews>
  <sheetFormatPr defaultRowHeight="13.5" customHeight="1" x14ac:dyDescent="0.15"/>
  <cols>
    <col min="1" max="1" width="3.625" style="16" customWidth="1"/>
    <col min="2" max="2" width="30.125" style="16" customWidth="1"/>
    <col min="3" max="6" width="10.625" style="9" bestFit="1" customWidth="1"/>
    <col min="7" max="7" width="10.25" style="16" customWidth="1"/>
    <col min="8" max="16384" width="9" style="16"/>
  </cols>
  <sheetData>
    <row r="2" spans="1:7" ht="13.5" customHeight="1" x14ac:dyDescent="0.15">
      <c r="B2" s="16" t="s">
        <v>7</v>
      </c>
    </row>
    <row r="3" spans="1:7" ht="13.5" customHeight="1" thickBot="1" x14ac:dyDescent="0.2">
      <c r="B3" s="16" t="s">
        <v>37</v>
      </c>
    </row>
    <row r="4" spans="1:7" ht="13.5" customHeight="1" thickBot="1" x14ac:dyDescent="0.2">
      <c r="A4" s="25" t="s">
        <v>52</v>
      </c>
      <c r="B4" s="16" t="s">
        <v>53</v>
      </c>
    </row>
    <row r="5" spans="1:7" ht="13.5" customHeight="1" x14ac:dyDescent="0.15">
      <c r="B5" s="17" t="s">
        <v>0</v>
      </c>
      <c r="C5" s="10" t="s">
        <v>58</v>
      </c>
      <c r="D5" s="10" t="s">
        <v>59</v>
      </c>
      <c r="E5" s="10" t="s">
        <v>60</v>
      </c>
      <c r="F5" s="10" t="s">
        <v>61</v>
      </c>
      <c r="G5" s="10" t="s">
        <v>62</v>
      </c>
    </row>
    <row r="6" spans="1:7" ht="13.5" customHeight="1" x14ac:dyDescent="0.15">
      <c r="B6" s="18"/>
      <c r="C6" s="8" t="s">
        <v>63</v>
      </c>
      <c r="D6" s="8" t="s">
        <v>64</v>
      </c>
      <c r="E6" s="8" t="s">
        <v>65</v>
      </c>
      <c r="F6" s="8" t="s">
        <v>66</v>
      </c>
      <c r="G6" s="8" t="s">
        <v>67</v>
      </c>
    </row>
    <row r="7" spans="1:7" ht="13.5" customHeight="1" x14ac:dyDescent="0.15">
      <c r="B7" s="19"/>
      <c r="C7" s="11" t="s">
        <v>68</v>
      </c>
      <c r="D7" s="11" t="s">
        <v>69</v>
      </c>
      <c r="E7" s="11" t="s">
        <v>70</v>
      </c>
      <c r="F7" s="11" t="s">
        <v>71</v>
      </c>
      <c r="G7" s="11" t="s">
        <v>72</v>
      </c>
    </row>
    <row r="8" spans="1:7" ht="13.5" customHeight="1" x14ac:dyDescent="0.15">
      <c r="B8" s="17" t="s">
        <v>73</v>
      </c>
      <c r="C8" s="5">
        <v>307401</v>
      </c>
      <c r="D8" s="5">
        <v>286849</v>
      </c>
      <c r="E8" s="5">
        <v>280100</v>
      </c>
      <c r="F8" s="5">
        <v>269149</v>
      </c>
      <c r="G8" s="5">
        <v>264975</v>
      </c>
    </row>
    <row r="9" spans="1:7" ht="13.5" customHeight="1" x14ac:dyDescent="0.15">
      <c r="B9" s="18" t="s">
        <v>8</v>
      </c>
      <c r="C9" s="1">
        <v>184159</v>
      </c>
      <c r="D9" s="1">
        <v>185450</v>
      </c>
      <c r="E9" s="1">
        <v>176433</v>
      </c>
      <c r="F9" s="1">
        <v>168599</v>
      </c>
      <c r="G9" s="1">
        <v>171029</v>
      </c>
    </row>
    <row r="10" spans="1:7" ht="13.5" customHeight="1" x14ac:dyDescent="0.15">
      <c r="B10" s="18" t="s">
        <v>9</v>
      </c>
      <c r="C10" s="1">
        <v>65404</v>
      </c>
      <c r="D10" s="1">
        <v>38451</v>
      </c>
      <c r="E10" s="1">
        <v>49754</v>
      </c>
      <c r="F10" s="1">
        <v>48953</v>
      </c>
      <c r="G10" s="1">
        <v>44191</v>
      </c>
    </row>
    <row r="11" spans="1:7" ht="13.5" customHeight="1" x14ac:dyDescent="0.15">
      <c r="B11" s="18" t="s">
        <v>47</v>
      </c>
      <c r="C11" s="1"/>
      <c r="D11" s="1"/>
      <c r="E11" s="1">
        <v>36188</v>
      </c>
      <c r="F11" s="1">
        <v>35681</v>
      </c>
      <c r="G11" s="1">
        <v>35838</v>
      </c>
    </row>
    <row r="12" spans="1:7" ht="13.5" customHeight="1" x14ac:dyDescent="0.15">
      <c r="B12" s="19" t="s">
        <v>10</v>
      </c>
      <c r="C12" s="2">
        <v>57837</v>
      </c>
      <c r="D12" s="2">
        <v>62948</v>
      </c>
      <c r="E12" s="2">
        <v>17724</v>
      </c>
      <c r="F12" s="2">
        <v>15914</v>
      </c>
      <c r="G12" s="2">
        <v>13915</v>
      </c>
    </row>
    <row r="13" spans="1:7" ht="13.5" customHeight="1" x14ac:dyDescent="0.15">
      <c r="B13" s="20" t="s">
        <v>30</v>
      </c>
      <c r="C13" s="4">
        <v>0.216</v>
      </c>
      <c r="D13" s="4">
        <v>0.187</v>
      </c>
      <c r="E13" s="4">
        <v>0.19400000000000001</v>
      </c>
      <c r="F13" s="4">
        <v>0.185</v>
      </c>
      <c r="G13" s="4">
        <v>0.191</v>
      </c>
    </row>
    <row r="14" spans="1:7" ht="13.5" customHeight="1" x14ac:dyDescent="0.15">
      <c r="B14" s="20" t="s">
        <v>11</v>
      </c>
      <c r="C14" s="3">
        <v>86836</v>
      </c>
      <c r="D14" s="3">
        <v>66796</v>
      </c>
      <c r="E14" s="3">
        <v>64357</v>
      </c>
      <c r="F14" s="3">
        <v>68175</v>
      </c>
      <c r="G14" s="3">
        <v>70131</v>
      </c>
    </row>
    <row r="15" spans="1:7" ht="13.5" customHeight="1" x14ac:dyDescent="0.15">
      <c r="B15" s="17" t="s">
        <v>12</v>
      </c>
      <c r="C15" s="5">
        <v>26235</v>
      </c>
      <c r="D15" s="5">
        <v>5008</v>
      </c>
      <c r="E15" s="5">
        <v>4302</v>
      </c>
      <c r="F15" s="5">
        <v>10025</v>
      </c>
      <c r="G15" s="5">
        <v>12025</v>
      </c>
    </row>
    <row r="16" spans="1:7" ht="13.5" customHeight="1" x14ac:dyDescent="0.15">
      <c r="B16" s="18" t="s">
        <v>8</v>
      </c>
      <c r="C16" s="1">
        <v>8113</v>
      </c>
      <c r="D16" s="1">
        <v>7734</v>
      </c>
      <c r="E16" s="1">
        <v>6421</v>
      </c>
      <c r="F16" s="1">
        <v>6488</v>
      </c>
      <c r="G16" s="1">
        <v>7099</v>
      </c>
    </row>
    <row r="17" spans="2:7" ht="13.5" customHeight="1" x14ac:dyDescent="0.15">
      <c r="B17" s="18" t="s">
        <v>9</v>
      </c>
      <c r="C17" s="1">
        <v>13428</v>
      </c>
      <c r="D17" s="1">
        <v>-5697</v>
      </c>
      <c r="E17" s="1">
        <v>-6633</v>
      </c>
      <c r="F17" s="1">
        <v>-924</v>
      </c>
      <c r="G17" s="1">
        <v>1143</v>
      </c>
    </row>
    <row r="18" spans="2:7" ht="13.5" customHeight="1" x14ac:dyDescent="0.15">
      <c r="B18" s="18" t="s">
        <v>47</v>
      </c>
      <c r="C18" s="1"/>
      <c r="D18" s="1"/>
      <c r="E18" s="1">
        <v>3327</v>
      </c>
      <c r="F18" s="1">
        <v>4560</v>
      </c>
      <c r="G18" s="1">
        <v>4548</v>
      </c>
    </row>
    <row r="19" spans="2:7" ht="13.5" customHeight="1" x14ac:dyDescent="0.15">
      <c r="B19" s="18" t="s">
        <v>10</v>
      </c>
      <c r="C19" s="1">
        <v>4887</v>
      </c>
      <c r="D19" s="1">
        <v>3042</v>
      </c>
      <c r="E19" s="1">
        <v>1179</v>
      </c>
      <c r="F19" s="1">
        <v>-153</v>
      </c>
      <c r="G19" s="1">
        <v>-766</v>
      </c>
    </row>
    <row r="20" spans="2:7" s="22" customFormat="1" ht="13.5" customHeight="1" x14ac:dyDescent="0.15">
      <c r="B20" s="26" t="s">
        <v>48</v>
      </c>
      <c r="C20" s="32">
        <v>8.5344549952667687E-2</v>
      </c>
      <c r="D20" s="34">
        <v>1.7458662920212375E-2</v>
      </c>
      <c r="E20" s="32">
        <v>1.5358800428418423E-2</v>
      </c>
      <c r="F20" s="27">
        <v>3.7247026739835556E-2</v>
      </c>
      <c r="G20" s="32">
        <v>4.5381639777337487E-2</v>
      </c>
    </row>
    <row r="21" spans="2:7" s="22" customFormat="1" ht="13.5" customHeight="1" x14ac:dyDescent="0.15">
      <c r="B21" s="28" t="s">
        <v>8</v>
      </c>
      <c r="C21" s="33">
        <v>4.4054322623385225E-2</v>
      </c>
      <c r="D21" s="35">
        <v>4.1703963332434618E-2</v>
      </c>
      <c r="E21" s="33">
        <v>3.6393418464799668E-2</v>
      </c>
      <c r="F21" s="29">
        <v>3.8481841529309189E-2</v>
      </c>
      <c r="G21" s="33">
        <v>4.1507580585748619E-2</v>
      </c>
    </row>
    <row r="22" spans="2:7" s="22" customFormat="1" ht="13.5" customHeight="1" x14ac:dyDescent="0.15">
      <c r="B22" s="28" t="s">
        <v>9</v>
      </c>
      <c r="C22" s="33">
        <v>0.20530854381994984</v>
      </c>
      <c r="D22" s="35">
        <v>-0.14816259655145511</v>
      </c>
      <c r="E22" s="33">
        <v>-0.13331591429834788</v>
      </c>
      <c r="F22" s="29">
        <v>-1.8875247686556493E-2</v>
      </c>
      <c r="G22" s="33">
        <v>2.5864995134755944E-2</v>
      </c>
    </row>
    <row r="23" spans="2:7" s="22" customFormat="1" ht="13.5" customHeight="1" x14ac:dyDescent="0.15">
      <c r="B23" s="28" t="s">
        <v>47</v>
      </c>
      <c r="C23" s="33"/>
      <c r="D23" s="35"/>
      <c r="E23" s="33">
        <v>9.1936553553664202E-2</v>
      </c>
      <c r="F23" s="29">
        <v>0.12779910876937306</v>
      </c>
      <c r="G23" s="33">
        <v>0.12690440314749707</v>
      </c>
    </row>
    <row r="24" spans="2:7" s="22" customFormat="1" ht="13.5" customHeight="1" x14ac:dyDescent="0.15">
      <c r="B24" s="30" t="s">
        <v>10</v>
      </c>
      <c r="C24" s="24">
        <v>8.4496083821774995E-2</v>
      </c>
      <c r="D24" s="36">
        <v>4.8325602084260025E-2</v>
      </c>
      <c r="E24" s="24">
        <v>6.651997291807718E-2</v>
      </c>
      <c r="F24" s="31">
        <v>-9.6141761970591939E-3</v>
      </c>
      <c r="G24" s="24">
        <v>-5.5048508803449518E-2</v>
      </c>
    </row>
    <row r="25" spans="2:7" ht="13.5" customHeight="1" x14ac:dyDescent="0.15">
      <c r="B25" s="20" t="s">
        <v>38</v>
      </c>
      <c r="C25" s="3">
        <v>3866</v>
      </c>
      <c r="D25" s="3">
        <v>3416</v>
      </c>
      <c r="E25" s="2">
        <v>2124</v>
      </c>
      <c r="F25" s="3">
        <v>1692</v>
      </c>
      <c r="G25" s="3">
        <v>1487</v>
      </c>
    </row>
    <row r="26" spans="2:7" ht="13.5" customHeight="1" x14ac:dyDescent="0.15">
      <c r="B26" s="20" t="s">
        <v>39</v>
      </c>
      <c r="C26" s="3">
        <v>4842</v>
      </c>
      <c r="D26" s="3">
        <v>3878</v>
      </c>
      <c r="E26" s="3">
        <v>3769</v>
      </c>
      <c r="F26" s="3">
        <v>3100</v>
      </c>
      <c r="G26" s="3">
        <v>2032</v>
      </c>
    </row>
    <row r="27" spans="2:7" ht="13.5" customHeight="1" x14ac:dyDescent="0.15">
      <c r="B27" s="20" t="s">
        <v>40</v>
      </c>
      <c r="C27" s="3">
        <v>23905</v>
      </c>
      <c r="D27" s="3">
        <v>1074</v>
      </c>
      <c r="E27" s="3">
        <v>-1572</v>
      </c>
      <c r="F27" s="3">
        <v>7757</v>
      </c>
      <c r="G27" s="3">
        <v>13270</v>
      </c>
    </row>
    <row r="28" spans="2:7" s="22" customFormat="1" ht="13.5" customHeight="1" x14ac:dyDescent="0.15">
      <c r="B28" s="23" t="s">
        <v>49</v>
      </c>
      <c r="C28" s="24">
        <v>7.7764873894359487E-2</v>
      </c>
      <c r="D28" s="24">
        <v>3.7441301869624785E-3</v>
      </c>
      <c r="E28" s="24">
        <v>-5.6122813280971079E-3</v>
      </c>
      <c r="F28" s="24">
        <v>2.8820467473406924E-2</v>
      </c>
      <c r="G28" s="24">
        <v>5.0080196244928765E-2</v>
      </c>
    </row>
    <row r="29" spans="2:7" ht="13.5" customHeight="1" x14ac:dyDescent="0.15">
      <c r="B29" s="20" t="s">
        <v>41</v>
      </c>
      <c r="C29" s="3">
        <v>35562</v>
      </c>
      <c r="D29" s="3">
        <v>-174</v>
      </c>
      <c r="E29" s="3">
        <v>1468</v>
      </c>
      <c r="F29" s="3">
        <v>9562</v>
      </c>
      <c r="G29" s="3">
        <v>11424</v>
      </c>
    </row>
    <row r="30" spans="2:7" ht="13.5" customHeight="1" x14ac:dyDescent="0.15">
      <c r="B30" s="20" t="s">
        <v>74</v>
      </c>
      <c r="C30" s="3">
        <v>31522</v>
      </c>
      <c r="D30" s="3">
        <v>-2278</v>
      </c>
      <c r="E30" s="3">
        <v>-3152</v>
      </c>
      <c r="F30" s="3">
        <v>3207</v>
      </c>
      <c r="G30" s="3">
        <v>7588</v>
      </c>
    </row>
    <row r="31" spans="2:7" s="22" customFormat="1" ht="13.5" customHeight="1" x14ac:dyDescent="0.15">
      <c r="B31" s="23" t="s">
        <v>50</v>
      </c>
      <c r="C31" s="24">
        <v>0.10254358313733528</v>
      </c>
      <c r="D31" s="24">
        <v>-7.9414604896652936E-3</v>
      </c>
      <c r="E31" s="24">
        <v>-1.1253123884327027E-2</v>
      </c>
      <c r="F31" s="24">
        <v>1.1915333142608741E-2</v>
      </c>
      <c r="G31" s="24">
        <v>2.8636663836210965E-2</v>
      </c>
    </row>
    <row r="32" spans="2:7" ht="13.5" customHeight="1" x14ac:dyDescent="0.15">
      <c r="B32" s="16" t="s">
        <v>75</v>
      </c>
      <c r="C32" s="6"/>
      <c r="D32" s="6"/>
      <c r="E32" s="6"/>
      <c r="F32" s="6"/>
      <c r="G32" s="6"/>
    </row>
    <row r="33" spans="2:7" ht="13.5" customHeight="1" x14ac:dyDescent="0.15">
      <c r="B33" s="17" t="s">
        <v>13</v>
      </c>
      <c r="C33" s="5">
        <v>546329</v>
      </c>
      <c r="D33" s="5">
        <v>528227</v>
      </c>
      <c r="E33" s="5">
        <v>452463</v>
      </c>
      <c r="F33" s="5">
        <v>442163</v>
      </c>
      <c r="G33" s="5">
        <v>426909</v>
      </c>
    </row>
    <row r="34" spans="2:7" ht="13.5" customHeight="1" x14ac:dyDescent="0.15">
      <c r="B34" s="18" t="s">
        <v>8</v>
      </c>
      <c r="C34" s="1">
        <v>220018</v>
      </c>
      <c r="D34" s="1">
        <v>285926</v>
      </c>
      <c r="E34" s="1">
        <v>219790</v>
      </c>
      <c r="F34" s="1">
        <v>167197</v>
      </c>
      <c r="G34" s="1">
        <v>162578</v>
      </c>
    </row>
    <row r="35" spans="2:7" ht="13.5" customHeight="1" x14ac:dyDescent="0.15">
      <c r="B35" s="18" t="s">
        <v>9</v>
      </c>
      <c r="C35" s="1">
        <v>69902</v>
      </c>
      <c r="D35" s="1">
        <v>76352</v>
      </c>
      <c r="E35" s="1">
        <v>62135</v>
      </c>
      <c r="F35" s="1">
        <v>56565</v>
      </c>
      <c r="G35" s="1">
        <v>56817</v>
      </c>
    </row>
    <row r="36" spans="2:7" ht="13.5" customHeight="1" x14ac:dyDescent="0.15">
      <c r="B36" s="18" t="s">
        <v>47</v>
      </c>
      <c r="C36" s="1"/>
      <c r="D36" s="1"/>
      <c r="E36" s="1">
        <v>53901</v>
      </c>
      <c r="F36" s="1">
        <v>45039</v>
      </c>
      <c r="G36" s="1">
        <v>45932</v>
      </c>
    </row>
    <row r="37" spans="2:7" ht="13.5" customHeight="1" x14ac:dyDescent="0.15">
      <c r="B37" s="18" t="s">
        <v>10</v>
      </c>
      <c r="C37" s="1">
        <v>265201</v>
      </c>
      <c r="D37" s="1">
        <v>175284</v>
      </c>
      <c r="E37" s="1">
        <v>137349</v>
      </c>
      <c r="F37" s="1">
        <v>189196</v>
      </c>
      <c r="G37" s="1">
        <v>178448</v>
      </c>
    </row>
    <row r="38" spans="2:7" ht="13.5" customHeight="1" x14ac:dyDescent="0.15">
      <c r="B38" s="19" t="s">
        <v>44</v>
      </c>
      <c r="C38" s="2">
        <v>-8792</v>
      </c>
      <c r="D38" s="2">
        <v>-9335</v>
      </c>
      <c r="E38" s="2">
        <v>-20712</v>
      </c>
      <c r="F38" s="2">
        <v>-15835</v>
      </c>
      <c r="G38" s="2">
        <v>-16866</v>
      </c>
    </row>
    <row r="39" spans="2:7" ht="13.5" customHeight="1" x14ac:dyDescent="0.15">
      <c r="B39" s="20" t="s">
        <v>31</v>
      </c>
      <c r="C39" s="3">
        <v>159162</v>
      </c>
      <c r="D39" s="3">
        <v>173841</v>
      </c>
      <c r="E39" s="3">
        <v>159997</v>
      </c>
      <c r="F39" s="3">
        <v>134103</v>
      </c>
      <c r="G39" s="3">
        <v>121311</v>
      </c>
    </row>
    <row r="40" spans="2:7" ht="13.5" customHeight="1" x14ac:dyDescent="0.15">
      <c r="B40" s="20" t="s">
        <v>42</v>
      </c>
      <c r="C40" s="3">
        <v>233236</v>
      </c>
      <c r="D40" s="3">
        <v>223202</v>
      </c>
      <c r="E40" s="3">
        <v>190913</v>
      </c>
      <c r="F40" s="3">
        <v>200562</v>
      </c>
      <c r="G40" s="3">
        <v>205300</v>
      </c>
    </row>
    <row r="41" spans="2:7" ht="13.5" customHeight="1" x14ac:dyDescent="0.15">
      <c r="B41" s="20" t="s">
        <v>3</v>
      </c>
      <c r="C41" s="3">
        <v>40847</v>
      </c>
      <c r="D41" s="3">
        <v>41060</v>
      </c>
      <c r="E41" s="3">
        <v>41060</v>
      </c>
      <c r="F41" s="3">
        <v>41060</v>
      </c>
      <c r="G41" s="3">
        <v>41060</v>
      </c>
    </row>
    <row r="42" spans="2:7" s="22" customFormat="1" ht="13.5" customHeight="1" x14ac:dyDescent="0.15">
      <c r="B42" s="37" t="s">
        <v>76</v>
      </c>
      <c r="C42" s="38">
        <v>0.68240751856488702</v>
      </c>
      <c r="D42" s="38">
        <v>0.77885054793415831</v>
      </c>
      <c r="E42" s="38">
        <v>0.83806236348493812</v>
      </c>
      <c r="F42" s="38">
        <v>0.66863613246776554</v>
      </c>
      <c r="G42" s="38">
        <v>0.59089624939113494</v>
      </c>
    </row>
    <row r="43" spans="2:7" s="22" customFormat="1" ht="13.5" customHeight="1" x14ac:dyDescent="0.15">
      <c r="B43" s="37" t="s">
        <v>54</v>
      </c>
      <c r="C43" s="39">
        <v>0.42691491756798561</v>
      </c>
      <c r="D43" s="39">
        <v>0.42254939637693645</v>
      </c>
      <c r="E43" s="39">
        <v>0.42194168362937962</v>
      </c>
      <c r="F43" s="39">
        <v>0.45359290578361372</v>
      </c>
      <c r="G43" s="39">
        <v>0.48089873954402462</v>
      </c>
    </row>
    <row r="44" spans="2:7" ht="13.5" customHeight="1" x14ac:dyDescent="0.15">
      <c r="G44" s="9"/>
    </row>
    <row r="45" spans="2:7" ht="13.5" customHeight="1" x14ac:dyDescent="0.15">
      <c r="B45" s="20" t="s">
        <v>77</v>
      </c>
      <c r="C45" s="12">
        <v>71.7</v>
      </c>
      <c r="D45" s="12">
        <v>-5.13</v>
      </c>
      <c r="E45" s="12">
        <v>-7.17</v>
      </c>
      <c r="F45" s="12">
        <v>7.19</v>
      </c>
      <c r="G45" s="12">
        <v>17.12</v>
      </c>
    </row>
    <row r="46" spans="2:7" ht="13.5" customHeight="1" x14ac:dyDescent="0.15">
      <c r="B46" s="20" t="s">
        <v>78</v>
      </c>
      <c r="C46" s="12">
        <v>530.49</v>
      </c>
      <c r="D46" s="12">
        <v>502.82</v>
      </c>
      <c r="E46" s="12">
        <v>430.45</v>
      </c>
      <c r="F46" s="12">
        <v>452.32</v>
      </c>
      <c r="G46" s="12">
        <v>463.27</v>
      </c>
    </row>
    <row r="47" spans="2:7" s="22" customFormat="1" ht="13.5" customHeight="1" x14ac:dyDescent="0.15">
      <c r="B47" s="37" t="s">
        <v>79</v>
      </c>
      <c r="C47" s="42">
        <v>27.813726047648831</v>
      </c>
      <c r="D47" s="42">
        <v>-51.375617755312582</v>
      </c>
      <c r="E47" s="42">
        <v>66.287341253215473</v>
      </c>
      <c r="F47" s="42">
        <v>61.367824014632404</v>
      </c>
      <c r="G47" s="42">
        <v>37.265793587508391</v>
      </c>
    </row>
    <row r="48" spans="2:7" ht="13.5" customHeight="1" x14ac:dyDescent="0.15">
      <c r="G48" s="9"/>
    </row>
    <row r="49" spans="2:7" ht="13.5" customHeight="1" x14ac:dyDescent="0.15">
      <c r="B49" s="20" t="s">
        <v>14</v>
      </c>
      <c r="C49" s="3">
        <v>26626</v>
      </c>
      <c r="D49" s="3">
        <v>14136</v>
      </c>
      <c r="E49" s="3">
        <v>17730</v>
      </c>
      <c r="F49" s="3">
        <v>17603</v>
      </c>
      <c r="G49" s="3">
        <v>16799</v>
      </c>
    </row>
    <row r="50" spans="2:7" ht="13.5" customHeight="1" x14ac:dyDescent="0.15">
      <c r="B50" s="20" t="s">
        <v>15</v>
      </c>
      <c r="C50" s="3">
        <v>-14397</v>
      </c>
      <c r="D50" s="3">
        <v>-36944</v>
      </c>
      <c r="E50" s="3">
        <v>11698</v>
      </c>
      <c r="F50" s="3">
        <v>9641</v>
      </c>
      <c r="G50" s="3">
        <v>-255</v>
      </c>
    </row>
    <row r="51" spans="2:7" s="22" customFormat="1" ht="13.5" customHeight="1" x14ac:dyDescent="0.15">
      <c r="B51" s="37" t="s">
        <v>55</v>
      </c>
      <c r="C51" s="40">
        <v>12229</v>
      </c>
      <c r="D51" s="40">
        <v>-22808</v>
      </c>
      <c r="E51" s="40">
        <v>29428</v>
      </c>
      <c r="F51" s="40">
        <v>27244</v>
      </c>
      <c r="G51" s="40">
        <v>16544</v>
      </c>
    </row>
    <row r="52" spans="2:7" ht="13.5" customHeight="1" x14ac:dyDescent="0.15">
      <c r="B52" s="20" t="s">
        <v>16</v>
      </c>
      <c r="C52" s="3">
        <v>-28757</v>
      </c>
      <c r="D52" s="3">
        <v>2216</v>
      </c>
      <c r="E52" s="3">
        <v>-16527</v>
      </c>
      <c r="F52" s="3">
        <v>-16623</v>
      </c>
      <c r="G52" s="3">
        <v>-7806</v>
      </c>
    </row>
    <row r="53" spans="2:7" ht="13.5" customHeight="1" x14ac:dyDescent="0.15">
      <c r="B53" s="20" t="s">
        <v>17</v>
      </c>
      <c r="C53" s="3">
        <v>49450</v>
      </c>
      <c r="D53" s="3">
        <v>33799</v>
      </c>
      <c r="E53" s="3">
        <v>45781</v>
      </c>
      <c r="F53" s="3">
        <v>55356</v>
      </c>
      <c r="G53" s="3">
        <v>63512</v>
      </c>
    </row>
    <row r="54" spans="2:7" s="22" customFormat="1" ht="13.5" customHeight="1" x14ac:dyDescent="0.15">
      <c r="B54" s="37" t="s">
        <v>80</v>
      </c>
      <c r="C54" s="38">
        <v>5.4989673688558449</v>
      </c>
      <c r="D54" s="38">
        <v>3.6451779267663742</v>
      </c>
      <c r="E54" s="38">
        <v>4.7041655611568052</v>
      </c>
      <c r="F54" s="38">
        <v>5.6783870967741938</v>
      </c>
      <c r="G54" s="38">
        <v>8.2672244094488185</v>
      </c>
    </row>
    <row r="55" spans="2:7" ht="13.5" customHeight="1" x14ac:dyDescent="0.15">
      <c r="C55" s="6"/>
      <c r="D55" s="6"/>
      <c r="E55" s="6"/>
      <c r="F55" s="6"/>
      <c r="G55" s="6"/>
    </row>
    <row r="56" spans="2:7" s="22" customFormat="1" ht="13.5" customHeight="1" x14ac:dyDescent="0.15">
      <c r="B56" s="37" t="s">
        <v>57</v>
      </c>
      <c r="C56" s="39">
        <v>0.13515066284793084</v>
      </c>
      <c r="D56" s="39">
        <v>-1.0206001738335678E-2</v>
      </c>
      <c r="E56" s="39">
        <v>-1.6510138125743139E-2</v>
      </c>
      <c r="F56" s="39">
        <v>1.5990067909175218E-2</v>
      </c>
      <c r="G56" s="39">
        <v>3.6960545543107647E-2</v>
      </c>
    </row>
    <row r="57" spans="2:7" s="22" customFormat="1" ht="13.5" customHeight="1" x14ac:dyDescent="0.15">
      <c r="B57" s="37" t="s">
        <v>56</v>
      </c>
      <c r="C57" s="39">
        <v>5.2618477144724153E-2</v>
      </c>
      <c r="D57" s="39">
        <v>9.3747574432961594E-3</v>
      </c>
      <c r="E57" s="39">
        <v>4.8556456550038346E-3</v>
      </c>
      <c r="F57" s="39">
        <v>2.4554293326216801E-2</v>
      </c>
      <c r="G57" s="39">
        <v>3.5843704396018826E-2</v>
      </c>
    </row>
    <row r="58" spans="2:7" ht="13.5" customHeight="1" x14ac:dyDescent="0.15">
      <c r="B58" s="17" t="s">
        <v>32</v>
      </c>
      <c r="C58" s="5">
        <v>15953</v>
      </c>
      <c r="D58" s="5">
        <v>19430</v>
      </c>
      <c r="E58" s="5">
        <v>14405</v>
      </c>
      <c r="F58" s="5">
        <v>12775</v>
      </c>
      <c r="G58" s="5">
        <v>13652</v>
      </c>
    </row>
    <row r="59" spans="2:7" ht="13.5" customHeight="1" x14ac:dyDescent="0.15">
      <c r="B59" s="18" t="s">
        <v>8</v>
      </c>
      <c r="C59" s="1">
        <v>3787</v>
      </c>
      <c r="D59" s="1">
        <v>6567</v>
      </c>
      <c r="E59" s="1">
        <v>6796</v>
      </c>
      <c r="F59" s="1">
        <v>4984</v>
      </c>
      <c r="G59" s="1">
        <v>6489</v>
      </c>
    </row>
    <row r="60" spans="2:7" ht="13.5" customHeight="1" x14ac:dyDescent="0.15">
      <c r="B60" s="18" t="s">
        <v>9</v>
      </c>
      <c r="C60" s="1">
        <v>8941</v>
      </c>
      <c r="D60" s="1">
        <v>7850</v>
      </c>
      <c r="E60" s="1">
        <v>4352</v>
      </c>
      <c r="F60" s="1">
        <v>3405</v>
      </c>
      <c r="G60" s="1">
        <v>2532</v>
      </c>
    </row>
    <row r="61" spans="2:7" ht="13.5" customHeight="1" x14ac:dyDescent="0.15">
      <c r="B61" s="18" t="s">
        <v>47</v>
      </c>
      <c r="C61" s="1"/>
      <c r="D61" s="1"/>
      <c r="E61" s="1">
        <v>1693</v>
      </c>
      <c r="F61" s="1">
        <v>1638</v>
      </c>
      <c r="G61" s="1">
        <v>1982</v>
      </c>
    </row>
    <row r="62" spans="2:7" ht="13.5" customHeight="1" x14ac:dyDescent="0.15">
      <c r="B62" s="18" t="s">
        <v>10</v>
      </c>
      <c r="C62" s="1">
        <v>3364</v>
      </c>
      <c r="D62" s="1">
        <v>5294</v>
      </c>
      <c r="E62" s="1">
        <v>1772</v>
      </c>
      <c r="F62" s="1">
        <v>2909</v>
      </c>
      <c r="G62" s="1">
        <v>3265</v>
      </c>
    </row>
    <row r="63" spans="2:7" ht="13.5" customHeight="1" x14ac:dyDescent="0.15">
      <c r="B63" s="19" t="s">
        <v>44</v>
      </c>
      <c r="C63" s="2">
        <v>-140</v>
      </c>
      <c r="D63" s="2">
        <v>-281</v>
      </c>
      <c r="E63" s="2">
        <v>-209</v>
      </c>
      <c r="F63" s="2">
        <v>-162</v>
      </c>
      <c r="G63" s="2">
        <v>-618</v>
      </c>
    </row>
    <row r="64" spans="2:7" ht="13.5" customHeight="1" x14ac:dyDescent="0.15">
      <c r="B64" s="17" t="s">
        <v>29</v>
      </c>
      <c r="C64" s="5">
        <v>16275</v>
      </c>
      <c r="D64" s="5">
        <v>18696</v>
      </c>
      <c r="E64" s="5">
        <v>17753</v>
      </c>
      <c r="F64" s="5">
        <v>14875</v>
      </c>
      <c r="G64" s="5">
        <v>12553</v>
      </c>
    </row>
    <row r="65" spans="2:7" ht="13.5" customHeight="1" x14ac:dyDescent="0.15">
      <c r="B65" s="18" t="s">
        <v>8</v>
      </c>
      <c r="C65" s="1">
        <v>10101</v>
      </c>
      <c r="D65" s="1">
        <v>9816</v>
      </c>
      <c r="E65" s="1">
        <v>8905</v>
      </c>
      <c r="F65" s="1">
        <v>7139</v>
      </c>
      <c r="G65" s="1">
        <v>6732</v>
      </c>
    </row>
    <row r="66" spans="2:7" ht="13.5" customHeight="1" x14ac:dyDescent="0.15">
      <c r="B66" s="18" t="s">
        <v>9</v>
      </c>
      <c r="C66" s="1">
        <v>3399</v>
      </c>
      <c r="D66" s="1">
        <v>5449</v>
      </c>
      <c r="E66" s="1">
        <v>5594</v>
      </c>
      <c r="F66" s="1">
        <v>5091</v>
      </c>
      <c r="G66" s="1">
        <v>3556</v>
      </c>
    </row>
    <row r="67" spans="2:7" ht="13.5" customHeight="1" x14ac:dyDescent="0.15">
      <c r="B67" s="18" t="s">
        <v>47</v>
      </c>
      <c r="C67" s="1"/>
      <c r="D67" s="1"/>
      <c r="E67" s="1">
        <v>1871</v>
      </c>
      <c r="F67" s="1">
        <v>1668</v>
      </c>
      <c r="G67" s="1">
        <v>1571</v>
      </c>
    </row>
    <row r="68" spans="2:7" ht="13.5" customHeight="1" x14ac:dyDescent="0.15">
      <c r="B68" s="18" t="s">
        <v>10</v>
      </c>
      <c r="C68" s="1">
        <v>3194</v>
      </c>
      <c r="D68" s="1">
        <v>3834</v>
      </c>
      <c r="E68" s="1">
        <v>1687</v>
      </c>
      <c r="F68" s="1">
        <v>1294</v>
      </c>
      <c r="G68" s="1">
        <v>956</v>
      </c>
    </row>
    <row r="69" spans="2:7" ht="13.5" customHeight="1" x14ac:dyDescent="0.15">
      <c r="B69" s="19" t="s">
        <v>44</v>
      </c>
      <c r="C69" s="2">
        <v>-419</v>
      </c>
      <c r="D69" s="2">
        <v>-403</v>
      </c>
      <c r="E69" s="2">
        <v>-304</v>
      </c>
      <c r="F69" s="2">
        <v>-317</v>
      </c>
      <c r="G69" s="2">
        <v>-263</v>
      </c>
    </row>
    <row r="70" spans="2:7" ht="13.5" customHeight="1" x14ac:dyDescent="0.15">
      <c r="B70" s="17" t="s">
        <v>19</v>
      </c>
      <c r="C70" s="5">
        <v>6328</v>
      </c>
      <c r="D70" s="5">
        <v>8205</v>
      </c>
      <c r="E70" s="5">
        <v>8926</v>
      </c>
      <c r="F70" s="5">
        <v>7714</v>
      </c>
      <c r="G70" s="5">
        <v>7945</v>
      </c>
    </row>
    <row r="71" spans="2:7" ht="13.5" customHeight="1" x14ac:dyDescent="0.15">
      <c r="B71" s="18" t="s">
        <v>8</v>
      </c>
      <c r="C71" s="1">
        <v>2112</v>
      </c>
      <c r="D71" s="1">
        <v>2029</v>
      </c>
      <c r="E71" s="1">
        <v>2231</v>
      </c>
      <c r="F71" s="1">
        <v>2465</v>
      </c>
      <c r="G71" s="1">
        <v>2825</v>
      </c>
    </row>
    <row r="72" spans="2:7" ht="13.5" customHeight="1" x14ac:dyDescent="0.15">
      <c r="B72" s="18" t="s">
        <v>9</v>
      </c>
      <c r="C72" s="1">
        <v>1836</v>
      </c>
      <c r="D72" s="1">
        <v>2891</v>
      </c>
      <c r="E72" s="1">
        <v>3115</v>
      </c>
      <c r="F72" s="1">
        <v>3017</v>
      </c>
      <c r="G72" s="1">
        <v>3425</v>
      </c>
    </row>
    <row r="73" spans="2:7" ht="13.5" customHeight="1" x14ac:dyDescent="0.15">
      <c r="B73" s="18" t="s">
        <v>47</v>
      </c>
      <c r="C73" s="1"/>
      <c r="D73" s="1"/>
      <c r="E73" s="1"/>
      <c r="F73" s="1">
        <v>1195</v>
      </c>
      <c r="G73" s="1">
        <v>1292</v>
      </c>
    </row>
    <row r="74" spans="2:7" ht="13.5" customHeight="1" x14ac:dyDescent="0.15">
      <c r="B74" s="19" t="s">
        <v>10</v>
      </c>
      <c r="C74" s="2">
        <v>2379</v>
      </c>
      <c r="D74" s="2">
        <v>3283</v>
      </c>
      <c r="E74" s="2">
        <v>3579</v>
      </c>
      <c r="F74" s="2">
        <v>1035</v>
      </c>
      <c r="G74" s="2">
        <v>402</v>
      </c>
    </row>
    <row r="75" spans="2:7" ht="13.5" customHeight="1" x14ac:dyDescent="0.15">
      <c r="B75" s="17" t="s">
        <v>43</v>
      </c>
      <c r="C75" s="5">
        <v>12640</v>
      </c>
      <c r="D75" s="5">
        <v>11985</v>
      </c>
      <c r="E75" s="5">
        <v>13406</v>
      </c>
      <c r="F75" s="5">
        <v>11392</v>
      </c>
      <c r="G75" s="5">
        <v>12006</v>
      </c>
    </row>
    <row r="76" spans="2:7" ht="13.5" customHeight="1" x14ac:dyDescent="0.15">
      <c r="B76" s="18" t="s">
        <v>8</v>
      </c>
      <c r="C76" s="1">
        <v>6514</v>
      </c>
      <c r="D76" s="1">
        <v>5778</v>
      </c>
      <c r="E76" s="1">
        <v>5601</v>
      </c>
      <c r="F76" s="1">
        <v>5184</v>
      </c>
      <c r="G76" s="1">
        <v>5249</v>
      </c>
    </row>
    <row r="77" spans="2:7" ht="13.5" customHeight="1" x14ac:dyDescent="0.15">
      <c r="B77" s="18" t="s">
        <v>9</v>
      </c>
      <c r="C77" s="1">
        <v>4224</v>
      </c>
      <c r="D77" s="1">
        <v>3952</v>
      </c>
      <c r="E77" s="1">
        <v>5757</v>
      </c>
      <c r="F77" s="1">
        <v>4362</v>
      </c>
      <c r="G77" s="1">
        <v>5189</v>
      </c>
    </row>
    <row r="78" spans="2:7" ht="13.5" customHeight="1" x14ac:dyDescent="0.15">
      <c r="B78" s="18" t="s">
        <v>47</v>
      </c>
      <c r="C78" s="1"/>
      <c r="D78" s="1"/>
      <c r="E78" s="1"/>
      <c r="F78" s="1">
        <v>888</v>
      </c>
      <c r="G78" s="1">
        <v>886</v>
      </c>
    </row>
    <row r="79" spans="2:7" ht="13.5" customHeight="1" x14ac:dyDescent="0.15">
      <c r="B79" s="19" t="s">
        <v>10</v>
      </c>
      <c r="C79" s="2">
        <v>1902</v>
      </c>
      <c r="D79" s="2">
        <v>2255</v>
      </c>
      <c r="E79" s="2">
        <v>2048</v>
      </c>
      <c r="F79" s="2">
        <v>958</v>
      </c>
      <c r="G79" s="2">
        <v>682</v>
      </c>
    </row>
    <row r="80" spans="2:7" ht="13.5" customHeight="1" x14ac:dyDescent="0.15">
      <c r="G80" s="9"/>
    </row>
    <row r="81" spans="2:7" ht="13.5" customHeight="1" x14ac:dyDescent="0.15">
      <c r="B81" s="20" t="s">
        <v>20</v>
      </c>
      <c r="C81" s="3">
        <v>439675</v>
      </c>
      <c r="D81" s="3">
        <v>443946</v>
      </c>
      <c r="E81" s="3">
        <v>443946</v>
      </c>
      <c r="F81" s="3">
        <v>443946</v>
      </c>
      <c r="G81" s="3">
        <v>443946</v>
      </c>
    </row>
    <row r="82" spans="2:7" ht="13.5" customHeight="1" x14ac:dyDescent="0.15">
      <c r="B82" s="20" t="s">
        <v>25</v>
      </c>
      <c r="C82" s="3">
        <v>24736</v>
      </c>
      <c r="D82" s="3">
        <v>43755</v>
      </c>
      <c r="E82" s="3">
        <v>55160</v>
      </c>
      <c r="F82" s="3">
        <v>53661</v>
      </c>
      <c r="G82" s="3">
        <v>48692</v>
      </c>
    </row>
    <row r="83" spans="2:7" ht="13.5" customHeight="1" x14ac:dyDescent="0.15">
      <c r="B83" s="17" t="s">
        <v>26</v>
      </c>
      <c r="C83" s="10"/>
      <c r="D83" s="10"/>
      <c r="E83" s="10"/>
      <c r="F83" s="10"/>
      <c r="G83" s="10"/>
    </row>
    <row r="84" spans="2:7" ht="13.5" customHeight="1" x14ac:dyDescent="0.15">
      <c r="B84" s="18" t="s">
        <v>21</v>
      </c>
      <c r="C84" s="13">
        <v>0.50219999999999998</v>
      </c>
      <c r="D84" s="13">
        <v>0.48680000000000001</v>
      </c>
      <c r="E84" s="13">
        <v>0.47299999999999998</v>
      </c>
      <c r="F84" s="13">
        <v>0.43559999999999999</v>
      </c>
      <c r="G84" s="13">
        <v>0.44579999999999997</v>
      </c>
    </row>
    <row r="85" spans="2:7" ht="13.5" customHeight="1" x14ac:dyDescent="0.15">
      <c r="B85" s="18" t="s">
        <v>22</v>
      </c>
      <c r="C85" s="13">
        <v>0.1222</v>
      </c>
      <c r="D85" s="13">
        <v>0.1116</v>
      </c>
      <c r="E85" s="13">
        <v>0.1089</v>
      </c>
      <c r="F85" s="13">
        <v>0.10630000000000001</v>
      </c>
      <c r="G85" s="13">
        <v>0.10059999999999999</v>
      </c>
    </row>
    <row r="86" spans="2:7" ht="13.5" customHeight="1" x14ac:dyDescent="0.15">
      <c r="B86" s="18" t="s">
        <v>23</v>
      </c>
      <c r="C86" s="13">
        <v>0.24410000000000001</v>
      </c>
      <c r="D86" s="13">
        <v>0.1628</v>
      </c>
      <c r="E86" s="13">
        <v>0.1368</v>
      </c>
      <c r="F86" s="13">
        <v>0.17649999999999999</v>
      </c>
      <c r="G86" s="13">
        <v>0.2082</v>
      </c>
    </row>
    <row r="87" spans="2:7" ht="13.5" customHeight="1" x14ac:dyDescent="0.15">
      <c r="B87" s="19" t="s">
        <v>24</v>
      </c>
      <c r="C87" s="14">
        <v>0.13150000000000001</v>
      </c>
      <c r="D87" s="14">
        <v>0.23880000000000001</v>
      </c>
      <c r="E87" s="14">
        <v>0.28139999999999998</v>
      </c>
      <c r="F87" s="14">
        <v>0.28170000000000001</v>
      </c>
      <c r="G87" s="14">
        <v>0.24540000000000001</v>
      </c>
    </row>
    <row r="88" spans="2:7" ht="13.5" customHeight="1" x14ac:dyDescent="0.15">
      <c r="E88" s="21"/>
      <c r="F88" s="21"/>
      <c r="G88" s="21"/>
    </row>
    <row r="89" spans="2:7" ht="13.5" customHeight="1" x14ac:dyDescent="0.15">
      <c r="B89" s="20" t="s">
        <v>4</v>
      </c>
      <c r="C89" s="41">
        <v>6</v>
      </c>
      <c r="D89" s="41">
        <v>6</v>
      </c>
      <c r="E89" s="41">
        <v>3</v>
      </c>
      <c r="F89" s="41">
        <v>3</v>
      </c>
      <c r="G89" s="41">
        <v>6</v>
      </c>
    </row>
    <row r="90" spans="2:7" s="22" customFormat="1" ht="13.5" customHeight="1" x14ac:dyDescent="0.15">
      <c r="B90" s="37" t="s">
        <v>51</v>
      </c>
      <c r="C90" s="43">
        <v>8.3682008368200833E-2</v>
      </c>
      <c r="D90" s="43">
        <v>-1.1695906432748537</v>
      </c>
      <c r="E90" s="43">
        <v>-0.41841004184100417</v>
      </c>
      <c r="F90" s="43">
        <v>0.41724617524339358</v>
      </c>
      <c r="G90" s="43">
        <v>0.35046728971962615</v>
      </c>
    </row>
    <row r="92" spans="2:7" ht="13.5" customHeight="1" x14ac:dyDescent="0.15">
      <c r="B92" s="17" t="s">
        <v>27</v>
      </c>
      <c r="C92" s="7">
        <v>1998</v>
      </c>
      <c r="D92" s="7">
        <v>1319</v>
      </c>
      <c r="E92" s="7">
        <v>541</v>
      </c>
      <c r="F92" s="7">
        <v>454</v>
      </c>
      <c r="G92" s="7">
        <v>480</v>
      </c>
    </row>
    <row r="93" spans="2:7" ht="13.5" customHeight="1" x14ac:dyDescent="0.15">
      <c r="B93" s="19" t="s">
        <v>28</v>
      </c>
      <c r="C93" s="15">
        <v>871</v>
      </c>
      <c r="D93" s="15">
        <v>351</v>
      </c>
      <c r="E93" s="15">
        <v>194</v>
      </c>
      <c r="F93" s="15">
        <v>235</v>
      </c>
      <c r="G93" s="15">
        <v>327</v>
      </c>
    </row>
    <row r="94" spans="2:7" ht="13.5" customHeight="1" x14ac:dyDescent="0.15">
      <c r="G94" s="9"/>
    </row>
    <row r="95" spans="2:7" ht="13.5" customHeight="1" x14ac:dyDescent="0.15">
      <c r="B95" s="20" t="s">
        <v>33</v>
      </c>
      <c r="C95" s="3">
        <v>211603</v>
      </c>
      <c r="D95" s="3">
        <v>180612</v>
      </c>
      <c r="E95" s="3">
        <v>173641</v>
      </c>
      <c r="F95" s="3">
        <v>173160</v>
      </c>
      <c r="G95" s="3">
        <v>170904</v>
      </c>
    </row>
    <row r="96" spans="2:7" ht="13.5" customHeight="1" x14ac:dyDescent="0.15">
      <c r="B96" s="20" t="s">
        <v>34</v>
      </c>
      <c r="C96" s="3">
        <v>15562</v>
      </c>
      <c r="D96" s="3">
        <v>981</v>
      </c>
      <c r="E96" s="3">
        <v>1006</v>
      </c>
      <c r="F96" s="3">
        <v>50</v>
      </c>
      <c r="G96" s="3">
        <v>3688</v>
      </c>
    </row>
    <row r="97" spans="2:7" ht="13.5" customHeight="1" x14ac:dyDescent="0.15">
      <c r="B97" s="20" t="s">
        <v>35</v>
      </c>
      <c r="C97" s="3">
        <v>6460</v>
      </c>
      <c r="D97" s="3">
        <v>574</v>
      </c>
      <c r="E97" s="3">
        <v>716</v>
      </c>
      <c r="F97" s="3">
        <v>252</v>
      </c>
      <c r="G97" s="3">
        <v>1681</v>
      </c>
    </row>
    <row r="98" spans="2:7" ht="13.5" customHeight="1" x14ac:dyDescent="0.15">
      <c r="B98" s="20" t="s">
        <v>36</v>
      </c>
      <c r="C98" s="3">
        <v>2792</v>
      </c>
      <c r="D98" s="3">
        <v>2719</v>
      </c>
      <c r="E98" s="3">
        <v>2546</v>
      </c>
      <c r="F98" s="3">
        <v>2521</v>
      </c>
      <c r="G98" s="3">
        <v>2658</v>
      </c>
    </row>
  </sheetData>
  <phoneticPr fontId="2"/>
  <pageMargins left="0.51181102362204722" right="0.35433070866141736" top="0.38" bottom="0.2" header="0.38" footer="0.19685039370078741"/>
  <pageSetup paperSize="9"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Word" ma:contentTypeID="0x010100445F0658BE7FAD438D3B1D28F0A5752B0302007AB68B13E580EA4E99E8E9FD869B78CB" ma:contentTypeVersion="10" ma:contentTypeDescription="" ma:contentTypeScope="" ma:versionID="e8529ac7654272c22ab3bdde4992ec3a">
  <xsd:schema xmlns:xsd="http://www.w3.org/2001/XMLSchema" xmlns:xs="http://www.w3.org/2001/XMLSchema" xmlns:p="http://schemas.microsoft.com/office/2006/metadata/properties" xmlns:ns2="13fb499f-c428-44b3-9e9d-44ddfcde9562" xmlns:ns3="5686d453-4f1d-4f64-89ce-d92421480c25" targetNamespace="http://schemas.microsoft.com/office/2006/metadata/properties" ma:root="true" ma:fieldsID="f9baf1f27f9e3043d3e4aac82298fe01" ns2:_="" ns3:_="">
    <xsd:import namespace="13fb499f-c428-44b3-9e9d-44ddfcde9562"/>
    <xsd:import namespace="5686d453-4f1d-4f64-89ce-d92421480c25"/>
    <xsd:element name="properties">
      <xsd:complexType>
        <xsd:sequence>
          <xsd:element name="documentManagement">
            <xsd:complexType>
              <xsd:all>
                <xsd:element ref="ns2:Document_x0020_Expiry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b499f-c428-44b3-9e9d-44ddfcde9562" elementFormDefault="qualified">
    <xsd:import namespace="http://schemas.microsoft.com/office/2006/documentManagement/types"/>
    <xsd:import namespace="http://schemas.microsoft.com/office/infopath/2007/PartnerControls"/>
    <xsd:element name="Document_x0020_Expiry" ma:index="8" ma:displayName="Document Expiry" ma:default="Indefinite" ma:format="Dropdown" ma:internalName="Document_x0020_Expiry">
      <xsd:simpleType>
        <xsd:restriction base="dms:Choice">
          <xsd:enumeration value="3 months"/>
          <xsd:enumeration value="6 months"/>
          <xsd:enumeration value="1 year"/>
          <xsd:enumeration value="3 years"/>
          <xsd:enumeration value="5 years"/>
          <xsd:enumeration value="10 years"/>
          <xsd:enumeration value="20 years"/>
          <xsd:enumeration value="30 years"/>
          <xsd:enumeration value="Indefini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86d453-4f1d-4f64-89ce-d92421480c25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ドキュメント ID 値" ma:description="このアイテムに割り当てられているドキュメント ID の値です。" ma:internalName="_dlc_DocId" ma:readOnly="true">
      <xsd:simpleType>
        <xsd:restriction base="dms:Text"/>
      </xsd:simpleType>
    </xsd:element>
    <xsd:element name="_dlc_DocIdUrl" ma:index="11" nillable="true" ma:displayName="ドキュメントID:" ma:description="このドキュメントへの常時接続リンクです。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 を保持" ma:description="追加時に ID を保持します。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fbfcef1-2cd9-47d8-a2ea-ebdab5b697ae" ContentTypeId="0x010100445F0658BE7FAD438D3B1D28F0A5752B0302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Expiry xmlns="13fb499f-c428-44b3-9e9d-44ddfcde9562">Indefinite</Document_x0020_Expiry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D3221F-E53F-4183-988D-21D0560BCE5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7A06527-D03F-4534-9B95-FBC775AD27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fb499f-c428-44b3-9e9d-44ddfcde9562"/>
    <ds:schemaRef ds:uri="5686d453-4f1d-4f64-89ce-d92421480c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9A568B-0342-410A-9E01-7A4D522A0D3C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39A3F58F-0503-411A-B5DE-00D4C917C71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69670360-98B3-4AF9-9963-81609C900F75}">
  <ds:schemaRefs>
    <ds:schemaRef ds:uri="http://schemas.microsoft.com/office/2006/metadata/properties"/>
    <ds:schemaRef ds:uri="http://schemas.microsoft.com/office/infopath/2007/PartnerControls"/>
    <ds:schemaRef ds:uri="13fb499f-c428-44b3-9e9d-44ddfcde9562"/>
  </ds:schemaRefs>
</ds:datastoreItem>
</file>

<file path=customXml/itemProps6.xml><?xml version="1.0" encoding="utf-8"?>
<ds:datastoreItem xmlns:ds="http://schemas.openxmlformats.org/officeDocument/2006/customXml" ds:itemID="{C1AFB870-B418-4174-9E5A-DA30D5BEFC7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インベスターズガイド</vt:lpstr>
      <vt:lpstr>Sheet1</vt:lpstr>
      <vt:lpstr>採取元</vt:lpstr>
      <vt:lpstr>インベスターズガイド!Print_Area</vt:lpstr>
    </vt:vector>
  </TitlesOfParts>
  <Company>NBB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鈴木雅臣</dc:creator>
  <cp:lastModifiedBy>Chiba Natsumi [千葉 夏美]</cp:lastModifiedBy>
  <cp:lastPrinted>2020-06-19T01:40:44Z</cp:lastPrinted>
  <dcterms:created xsi:type="dcterms:W3CDTF">2003-07-31T08:26:27Z</dcterms:created>
  <dcterms:modified xsi:type="dcterms:W3CDTF">2023-06-12T06:40:26Z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NASV3AV7VNNW-1-3604</vt:lpwstr>
  </property>
  <property fmtid="{D5CDD505-2E9C-101B-9397-08002B2CF9AE}" pid="3" name="_dlc_DocIdItemGuid">
    <vt:lpwstr>938c628b-10d9-41f9-8e32-9196d19171fd</vt:lpwstr>
  </property>
  <property fmtid="{D5CDD505-2E9C-101B-9397-08002B2CF9AE}" pid="4" name="_dlc_DocIdUrl">
    <vt:lpwstr>http://teams.mynsg.net/sites/jpTS0135/_layouts/DocIdRedir.aspx?ID=NASV3AV7VNNW-1-3604, NASV3AV7VNNW-1-3604</vt:lpwstr>
  </property>
</Properties>
</file>